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ijerseyvillagetxus.sharepoint.com/sites/Finance/Shared Documents/DEBT SCHEDULES/Debt Reporting and Transparency/"/>
    </mc:Choice>
  </mc:AlternateContent>
  <xr:revisionPtr revIDLastSave="0" documentId="8_{41AE0E5A-A216-47A7-B3DE-D514D00A4F1E}" xr6:coauthVersionLast="47" xr6:coauthVersionMax="47" xr10:uidLastSave="{00000000-0000-0000-0000-000000000000}"/>
  <bookViews>
    <workbookView xWindow="-120" yWindow="-120" windowWidth="29040" windowHeight="15720" xr2:uid="{FDFA025D-D81C-4684-87AA-C6B44BFFAD5F}"/>
  </bookViews>
  <sheets>
    <sheet name="Governmental Funds" sheetId="1" r:id="rId1"/>
    <sheet name="Tax Rate" sheetId="2" r:id="rId2"/>
    <sheet name="Debt Info Summ" sheetId="5" r:id="rId3"/>
    <sheet name="Outstanding Tax Supported Debt" sheetId="3" r:id="rId4"/>
    <sheet name="BLS Data Serie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2" l="1"/>
  <c r="D35" i="5" l="1"/>
  <c r="E35" i="5"/>
  <c r="F24" i="5"/>
  <c r="F23" i="5"/>
  <c r="F22" i="5"/>
  <c r="C22" i="5"/>
  <c r="F21" i="5"/>
  <c r="F20" i="5"/>
  <c r="F26" i="5" s="1"/>
  <c r="R22" i="1" l="1"/>
  <c r="R24" i="1" s="1"/>
  <c r="Q24" i="1"/>
  <c r="Q22" i="1"/>
  <c r="P10" i="1"/>
  <c r="Q10" i="1"/>
  <c r="R10" i="1"/>
  <c r="R37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N4" i="2" l="1"/>
  <c r="O4" i="2"/>
  <c r="O7" i="3" l="1"/>
  <c r="O13" i="3" s="1"/>
  <c r="D15" i="3" l="1"/>
  <c r="E15" i="3"/>
  <c r="B15" i="3"/>
  <c r="N7" i="3"/>
  <c r="N13" i="3" s="1"/>
  <c r="O45" i="1"/>
  <c r="P45" i="1"/>
  <c r="O22" i="1"/>
  <c r="P22" i="1"/>
  <c r="P31" i="1"/>
  <c r="M7" i="3"/>
  <c r="M13" i="3" s="1"/>
  <c r="M4" i="2"/>
  <c r="P41" i="1"/>
  <c r="P42" i="1"/>
  <c r="P43" i="1"/>
  <c r="P44" i="1"/>
  <c r="P46" i="1"/>
  <c r="P40" i="1"/>
  <c r="P32" i="1"/>
  <c r="P33" i="1"/>
  <c r="P34" i="1"/>
  <c r="P35" i="1"/>
  <c r="P36" i="1"/>
  <c r="L4" i="2"/>
  <c r="O44" i="1"/>
  <c r="O43" i="1"/>
  <c r="O42" i="1"/>
  <c r="O41" i="1"/>
  <c r="O40" i="1"/>
  <c r="O30" i="1"/>
  <c r="O36" i="1"/>
  <c r="O35" i="1"/>
  <c r="O34" i="1"/>
  <c r="O33" i="1"/>
  <c r="O32" i="1"/>
  <c r="O31" i="1"/>
  <c r="O10" i="1"/>
  <c r="L7" i="3"/>
  <c r="L13" i="3" s="1"/>
  <c r="D7" i="3"/>
  <c r="D13" i="3" s="1"/>
  <c r="E7" i="3"/>
  <c r="E13" i="3" s="1"/>
  <c r="F7" i="3"/>
  <c r="F13" i="3" s="1"/>
  <c r="G7" i="3"/>
  <c r="G13" i="3" s="1"/>
  <c r="H7" i="3"/>
  <c r="H13" i="3" s="1"/>
  <c r="I7" i="3"/>
  <c r="I13" i="3" s="1"/>
  <c r="J7" i="3"/>
  <c r="J13" i="3" s="1"/>
  <c r="K7" i="3"/>
  <c r="K13" i="3" s="1"/>
  <c r="C7" i="3"/>
  <c r="C13" i="3" s="1"/>
  <c r="C15" i="3" s="1"/>
  <c r="B7" i="3"/>
  <c r="B13" i="3" s="1"/>
  <c r="C4" i="2"/>
  <c r="D4" i="2"/>
  <c r="E4" i="2"/>
  <c r="F4" i="2"/>
  <c r="G4" i="2"/>
  <c r="H4" i="2"/>
  <c r="I4" i="2"/>
  <c r="J4" i="2"/>
  <c r="K4" i="2"/>
  <c r="B4" i="2"/>
  <c r="F40" i="1"/>
  <c r="G40" i="1"/>
  <c r="H40" i="1"/>
  <c r="I40" i="1"/>
  <c r="J40" i="1"/>
  <c r="K40" i="1"/>
  <c r="L40" i="1"/>
  <c r="M40" i="1"/>
  <c r="N40" i="1"/>
  <c r="F41" i="1"/>
  <c r="G41" i="1"/>
  <c r="H41" i="1"/>
  <c r="I41" i="1"/>
  <c r="J41" i="1"/>
  <c r="K41" i="1"/>
  <c r="L41" i="1"/>
  <c r="M41" i="1"/>
  <c r="N41" i="1"/>
  <c r="F42" i="1"/>
  <c r="G42" i="1"/>
  <c r="H42" i="1"/>
  <c r="I42" i="1"/>
  <c r="J42" i="1"/>
  <c r="K42" i="1"/>
  <c r="L42" i="1"/>
  <c r="M42" i="1"/>
  <c r="N42" i="1"/>
  <c r="F43" i="1"/>
  <c r="G43" i="1"/>
  <c r="H43" i="1"/>
  <c r="I43" i="1"/>
  <c r="J43" i="1"/>
  <c r="K43" i="1"/>
  <c r="L43" i="1"/>
  <c r="M43" i="1"/>
  <c r="N43" i="1"/>
  <c r="F44" i="1"/>
  <c r="G44" i="1"/>
  <c r="H44" i="1"/>
  <c r="I44" i="1"/>
  <c r="J44" i="1"/>
  <c r="K44" i="1"/>
  <c r="L44" i="1"/>
  <c r="M44" i="1"/>
  <c r="N44" i="1"/>
  <c r="F45" i="1"/>
  <c r="G45" i="1"/>
  <c r="H45" i="1"/>
  <c r="I45" i="1"/>
  <c r="J45" i="1"/>
  <c r="K45" i="1"/>
  <c r="L45" i="1"/>
  <c r="M45" i="1"/>
  <c r="N45" i="1"/>
  <c r="E45" i="1"/>
  <c r="E41" i="1"/>
  <c r="E42" i="1"/>
  <c r="E43" i="1"/>
  <c r="E44" i="1"/>
  <c r="E40" i="1"/>
  <c r="E31" i="1"/>
  <c r="F31" i="1"/>
  <c r="G31" i="1"/>
  <c r="H31" i="1"/>
  <c r="I31" i="1"/>
  <c r="J31" i="1"/>
  <c r="K31" i="1"/>
  <c r="L31" i="1"/>
  <c r="M31" i="1"/>
  <c r="N31" i="1"/>
  <c r="E32" i="1"/>
  <c r="F32" i="1"/>
  <c r="G32" i="1"/>
  <c r="H32" i="1"/>
  <c r="I32" i="1"/>
  <c r="J32" i="1"/>
  <c r="K32" i="1"/>
  <c r="L32" i="1"/>
  <c r="M32" i="1"/>
  <c r="N32" i="1"/>
  <c r="E33" i="1"/>
  <c r="F33" i="1"/>
  <c r="G33" i="1"/>
  <c r="H33" i="1"/>
  <c r="I33" i="1"/>
  <c r="J33" i="1"/>
  <c r="K33" i="1"/>
  <c r="L33" i="1"/>
  <c r="M33" i="1"/>
  <c r="N33" i="1"/>
  <c r="E34" i="1"/>
  <c r="F34" i="1"/>
  <c r="G34" i="1"/>
  <c r="H34" i="1"/>
  <c r="I34" i="1"/>
  <c r="J34" i="1"/>
  <c r="K34" i="1"/>
  <c r="L34" i="1"/>
  <c r="M34" i="1"/>
  <c r="N34" i="1"/>
  <c r="E35" i="1"/>
  <c r="F35" i="1"/>
  <c r="G35" i="1"/>
  <c r="H35" i="1"/>
  <c r="I35" i="1"/>
  <c r="J35" i="1"/>
  <c r="K35" i="1"/>
  <c r="L35" i="1"/>
  <c r="M35" i="1"/>
  <c r="N35" i="1"/>
  <c r="E36" i="1"/>
  <c r="F36" i="1"/>
  <c r="G36" i="1"/>
  <c r="H36" i="1"/>
  <c r="I36" i="1"/>
  <c r="J36" i="1"/>
  <c r="K36" i="1"/>
  <c r="L36" i="1"/>
  <c r="M36" i="1"/>
  <c r="N36" i="1"/>
  <c r="F30" i="1"/>
  <c r="G30" i="1"/>
  <c r="H30" i="1"/>
  <c r="I30" i="1"/>
  <c r="J30" i="1"/>
  <c r="K30" i="1"/>
  <c r="L30" i="1"/>
  <c r="M30" i="1"/>
  <c r="N30" i="1"/>
  <c r="E30" i="1"/>
  <c r="F22" i="1"/>
  <c r="G22" i="1"/>
  <c r="H22" i="1"/>
  <c r="I22" i="1"/>
  <c r="J22" i="1"/>
  <c r="K22" i="1"/>
  <c r="L22" i="1"/>
  <c r="M22" i="1"/>
  <c r="N22" i="1"/>
  <c r="E22" i="1"/>
  <c r="F10" i="1"/>
  <c r="G10" i="1"/>
  <c r="H10" i="1"/>
  <c r="I10" i="1"/>
  <c r="J10" i="1"/>
  <c r="K10" i="1"/>
  <c r="L10" i="1"/>
  <c r="M10" i="1"/>
  <c r="N10" i="1"/>
  <c r="E10" i="1"/>
  <c r="H46" i="1" l="1"/>
  <c r="O24" i="1"/>
  <c r="G46" i="1"/>
  <c r="K46" i="1"/>
  <c r="L46" i="1"/>
  <c r="N46" i="1"/>
  <c r="J46" i="1"/>
  <c r="I46" i="1"/>
  <c r="E37" i="1"/>
  <c r="M46" i="1"/>
  <c r="P30" i="1"/>
  <c r="P24" i="1"/>
  <c r="K37" i="1"/>
  <c r="E46" i="1"/>
  <c r="G37" i="1"/>
  <c r="F46" i="1"/>
  <c r="O37" i="1"/>
  <c r="O46" i="1"/>
  <c r="P37" i="1"/>
  <c r="M37" i="1"/>
  <c r="I37" i="1"/>
  <c r="E24" i="1"/>
  <c r="N37" i="1"/>
  <c r="J37" i="1"/>
  <c r="F37" i="1"/>
  <c r="L37" i="1"/>
  <c r="H37" i="1"/>
  <c r="H24" i="1"/>
  <c r="G24" i="1"/>
  <c r="F24" i="1"/>
  <c r="N24" i="1"/>
  <c r="M24" i="1"/>
  <c r="L24" i="1"/>
  <c r="K24" i="1"/>
  <c r="J24" i="1"/>
  <c r="I24" i="1"/>
</calcChain>
</file>

<file path=xl/sharedStrings.xml><?xml version="1.0" encoding="utf-8"?>
<sst xmlns="http://schemas.openxmlformats.org/spreadsheetml/2006/main" count="131" uniqueCount="109">
  <si>
    <t>Governmental Funds</t>
  </si>
  <si>
    <t>Revenues</t>
  </si>
  <si>
    <t>Taxes</t>
  </si>
  <si>
    <t>Permits, Licenses, and Fees</t>
  </si>
  <si>
    <t>Charges for Services</t>
  </si>
  <si>
    <t>Fines and Forfeitures</t>
  </si>
  <si>
    <t>Investment Earnings</t>
  </si>
  <si>
    <t>Intergovernmental</t>
  </si>
  <si>
    <t>Other Revenues</t>
  </si>
  <si>
    <t>Expenditures</t>
  </si>
  <si>
    <t>General Government</t>
  </si>
  <si>
    <t>Public Safety</t>
  </si>
  <si>
    <t>Public Works</t>
  </si>
  <si>
    <t>Parks and Recreation</t>
  </si>
  <si>
    <t>Capital Outlay</t>
  </si>
  <si>
    <t>Debt Service</t>
  </si>
  <si>
    <t xml:space="preserve">    Principal</t>
  </si>
  <si>
    <t xml:space="preserve">    Interest and Fiscal Fees</t>
  </si>
  <si>
    <t>Total Revenues</t>
  </si>
  <si>
    <t>Total Expenditures</t>
  </si>
  <si>
    <t>Excess (Deficiency) of Revenues</t>
  </si>
  <si>
    <t>Over (Under) Expenditures</t>
  </si>
  <si>
    <t>Fiscal Year</t>
  </si>
  <si>
    <t>Population</t>
  </si>
  <si>
    <t>Population*</t>
  </si>
  <si>
    <t>Total Revenues Per Capita</t>
  </si>
  <si>
    <t>Revenues - Per Capita</t>
  </si>
  <si>
    <t>Total Tax Rate</t>
  </si>
  <si>
    <t>General</t>
  </si>
  <si>
    <t>Ratios Of Outstanding Debt By Type</t>
  </si>
  <si>
    <t>Source: City Comprehensive Annual Financial Report  - Ratios of Outstanding Debt By Type</t>
  </si>
  <si>
    <t>Source: City Comprehensive Annual Financial Report - Property Tax Rates</t>
  </si>
  <si>
    <t>Source: City Comprehensive Annual Financial Report - Changes in Fund Balances, Governmental Funds</t>
  </si>
  <si>
    <t>* Source: City Comprehensive Annual Financial Report - Demographic and Economic Statistics</t>
  </si>
  <si>
    <t>General Obligation Bonds</t>
  </si>
  <si>
    <t>Certificates of Obligation</t>
  </si>
  <si>
    <t>Capital Leases</t>
  </si>
  <si>
    <t>Premium on Bonds</t>
  </si>
  <si>
    <t>Total</t>
  </si>
  <si>
    <t>Total Debt Per Capita</t>
  </si>
  <si>
    <t>Inflation Rate</t>
  </si>
  <si>
    <t>Inflation Rate Source: U.S Bureau of Labor and Statistics</t>
  </si>
  <si>
    <t>Inflation-Adjusted Debt Per Capita</t>
  </si>
  <si>
    <t>Issuance Costs/Refunding</t>
  </si>
  <si>
    <t>Total Expenditures per Capita</t>
  </si>
  <si>
    <t>Taxes (all)</t>
  </si>
  <si>
    <t>HALF2</t>
  </si>
  <si>
    <t>HALF1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</si>
  <si>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</si>
  <si>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</si>
  <si>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</si>
  <si>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</si>
  <si>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</si>
  <si>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</si>
  <si>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</si>
  <si>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</si>
  <si>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</si>
  <si>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</si>
  <si>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</si>
  <si>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</si>
  <si>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Year</t>
  </si>
  <si>
    <t>2014 to 2025</t>
  </si>
  <si>
    <t>Years:</t>
  </si>
  <si>
    <t>1982-84=100</t>
  </si>
  <si>
    <t>Base Period:</t>
  </si>
  <si>
    <t>All items</t>
  </si>
  <si>
    <t>Item:</t>
  </si>
  <si>
    <t>U.S. city average</t>
  </si>
  <si>
    <t>Area:</t>
  </si>
  <si>
    <t>All items in U.S. city average, all urban consumers, not seasonally adjusted</t>
  </si>
  <si>
    <t>Series Title:</t>
  </si>
  <si>
    <t>Not Seasonally Adjusted</t>
  </si>
  <si>
    <t>CUUR0000SA0</t>
  </si>
  <si>
    <t>Series Id:</t>
  </si>
  <si>
    <t>12-Month Percent Change</t>
  </si>
  <si>
    <t>Consumer Price Index for All Urban Consumers (CPI-U)</t>
  </si>
  <si>
    <t>Adj to Dec 2024</t>
  </si>
  <si>
    <t>Debt Information Summary</t>
  </si>
  <si>
    <t>The most recent debt transparency document can be found above under the column heading “Financial Transparency Annual Reports”.</t>
  </si>
  <si>
    <t>The following amounts of total outstanding debt by types are listed for the Fiscal Year End (FYE) for the year given.</t>
  </si>
  <si>
    <t>Election Date</t>
  </si>
  <si>
    <t>Purpose</t>
  </si>
  <si>
    <t>Election Amount</t>
  </si>
  <si>
    <t>Fire Improvements</t>
  </si>
  <si>
    <t>City’s Historical Bond Elections Approved By Voters</t>
  </si>
  <si>
    <t>Streets, Drainage &amp; Water</t>
  </si>
  <si>
    <t>Water, Sewer &amp; Drainage</t>
  </si>
  <si>
    <t>Water &amp; Sewer</t>
  </si>
  <si>
    <t>Road &amp; Bridge</t>
  </si>
  <si>
    <t>Total Dollar Amount Of Authorized But Unissued Bonds - As of September 30, 2024:</t>
  </si>
  <si>
    <t>Issued to Date</t>
  </si>
  <si>
    <t>Series Refunded</t>
  </si>
  <si>
    <t>Principal Amount Refunded</t>
  </si>
  <si>
    <t>Total Savings</t>
  </si>
  <si>
    <t>General Obligation Refunding Bonds, Series 2016</t>
  </si>
  <si>
    <t>General Obligation Refunding Bonds, Series 2012</t>
  </si>
  <si>
    <t>2000, 2002, 2003</t>
  </si>
  <si>
    <t>Prepayment of Series 2015 Bonds</t>
  </si>
  <si>
    <t>Totals</t>
  </si>
  <si>
    <t>Summary of Interest Cost Savings – Bond Refunding Programs</t>
  </si>
  <si>
    <t>Issue</t>
  </si>
  <si>
    <t xml:space="preserve">Amount Remaining  </t>
  </si>
  <si>
    <t>2024/25</t>
  </si>
  <si>
    <t>2023/24</t>
  </si>
  <si>
    <t>2022/23</t>
  </si>
  <si>
    <t>2021/22</t>
  </si>
  <si>
    <t>2020/21</t>
  </si>
  <si>
    <t>2019/20</t>
  </si>
  <si>
    <t>Historical Bond Election Information. The information is current as of March 31,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</si>
</sst>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0.0%"/>
    <numFmt numFmtId="168" formatCode="#0.0"/>
    <numFmt numFmtId="169" formatCode="mmmm\ d\,\ yyyy"/>
    <numFmt numFmtId="170" formatCode="_(* #,##0.000000_);_(* \(#,##0.0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1"/>
      <color rgb="FF006699"/>
      <name val="Arial"/>
      <family val="2"/>
    </font>
    <font>
      <sz val="12"/>
      <color rgb="FF000000"/>
      <name val="Segoe UI"/>
      <family val="2"/>
    </font>
    <font>
      <b/>
      <sz val="14"/>
      <color rgb="FFFFFFFF"/>
      <name val="Garamond"/>
      <family val="1"/>
    </font>
    <font>
      <b/>
      <sz val="10"/>
      <color rgb="FFFFFFFF"/>
      <name val="Garamond"/>
      <family val="1"/>
    </font>
    <font>
      <b/>
      <sz val="12"/>
      <color rgb="FFB00027"/>
      <name val="Garamond"/>
      <family val="1"/>
    </font>
    <font>
      <sz val="12"/>
      <color theme="1"/>
      <name val="Garamond"/>
      <family val="1"/>
    </font>
    <font>
      <b/>
      <sz val="12"/>
      <color rgb="FFFFFFFF"/>
      <name val="Garamond"/>
      <family val="1"/>
    </font>
    <font>
      <sz val="12"/>
      <color rgb="FF000000"/>
      <name val="Garamond"/>
      <family val="1"/>
    </font>
    <font>
      <sz val="11"/>
      <color theme="1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002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rgb="FF003366"/>
      </left>
      <right/>
      <top style="thin">
        <color rgb="FF003366"/>
      </top>
      <bottom style="thin">
        <color rgb="FF003366"/>
      </bottom>
      <diagonal/>
    </border>
    <border>
      <left/>
      <right/>
      <top style="thin">
        <color rgb="FF003366"/>
      </top>
      <bottom style="thin">
        <color rgb="FF003366"/>
      </bottom>
      <diagonal/>
    </border>
    <border>
      <left/>
      <right style="thin">
        <color rgb="FF003366"/>
      </right>
      <top style="thin">
        <color rgb="FF003366"/>
      </top>
      <bottom style="thin">
        <color rgb="FF003366"/>
      </bottom>
      <diagonal/>
    </border>
    <border>
      <left style="thin">
        <color rgb="FF003366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003366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rgb="FF003366"/>
      </left>
      <right/>
      <top style="thin">
        <color rgb="FFB2B2B2"/>
      </top>
      <bottom style="thin">
        <color rgb="FF003366"/>
      </bottom>
      <diagonal/>
    </border>
    <border>
      <left/>
      <right/>
      <top style="thin">
        <color rgb="FFB2B2B2"/>
      </top>
      <bottom style="thin">
        <color rgb="FF003366"/>
      </bottom>
      <diagonal/>
    </border>
    <border>
      <left/>
      <right style="thin">
        <color rgb="FF003366"/>
      </right>
      <top style="thin">
        <color rgb="FFB2B2B2"/>
      </top>
      <bottom style="thin">
        <color rgb="FF003366"/>
      </bottom>
      <diagonal/>
    </border>
    <border>
      <left style="thin">
        <color rgb="FF003366"/>
      </left>
      <right/>
      <top style="thin">
        <color rgb="FF003366"/>
      </top>
      <bottom style="thin">
        <color rgb="FFB2B2B2"/>
      </bottom>
      <diagonal/>
    </border>
    <border>
      <left/>
      <right/>
      <top style="thin">
        <color rgb="FF003366"/>
      </top>
      <bottom style="thin">
        <color rgb="FFB2B2B2"/>
      </bottom>
      <diagonal/>
    </border>
    <border>
      <left/>
      <right style="thin">
        <color rgb="FF003366"/>
      </right>
      <top style="thin">
        <color rgb="FF003366"/>
      </top>
      <bottom style="thin">
        <color rgb="FFB2B2B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0" fillId="0" borderId="0" xfId="0" applyAlignment="1">
      <alignment horizontal="right"/>
    </xf>
    <xf numFmtId="164" fontId="0" fillId="0" borderId="0" xfId="2" applyNumberFormat="1" applyFont="1"/>
    <xf numFmtId="5" fontId="0" fillId="0" borderId="0" xfId="2" applyNumberFormat="1" applyFont="1"/>
    <xf numFmtId="165" fontId="0" fillId="0" borderId="0" xfId="1" applyNumberFormat="1" applyFont="1"/>
    <xf numFmtId="166" fontId="0" fillId="0" borderId="0" xfId="2" applyNumberFormat="1" applyFont="1"/>
    <xf numFmtId="167" fontId="0" fillId="0" borderId="0" xfId="3" applyNumberFormat="1" applyFont="1"/>
    <xf numFmtId="10" fontId="0" fillId="0" borderId="0" xfId="3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2" xfId="2" applyNumberFormat="1" applyFont="1" applyBorder="1"/>
    <xf numFmtId="0" fontId="0" fillId="0" borderId="0" xfId="0" applyAlignment="1">
      <alignment horizontal="left" indent="1"/>
    </xf>
    <xf numFmtId="165" fontId="0" fillId="0" borderId="2" xfId="1" applyNumberFormat="1" applyFont="1" applyBorder="1"/>
    <xf numFmtId="0" fontId="0" fillId="0" borderId="0" xfId="0" applyAlignment="1">
      <alignment horizontal="left" wrapText="1"/>
    </xf>
    <xf numFmtId="0" fontId="3" fillId="0" borderId="0" xfId="4"/>
    <xf numFmtId="168" fontId="4" fillId="0" borderId="0" xfId="4" applyNumberFormat="1" applyFont="1" applyAlignment="1">
      <alignment horizontal="right"/>
    </xf>
    <xf numFmtId="0" fontId="5" fillId="0" borderId="0" xfId="4" applyFont="1" applyAlignment="1">
      <alignment horizontal="left"/>
    </xf>
    <xf numFmtId="0" fontId="5" fillId="0" borderId="3" xfId="4" applyFont="1" applyBorder="1" applyAlignment="1">
      <alignment horizontal="center" wrapText="1"/>
    </xf>
    <xf numFmtId="0" fontId="5" fillId="0" borderId="0" xfId="4" applyFont="1" applyAlignment="1">
      <alignment horizontal="left" vertical="top" wrapText="1"/>
    </xf>
    <xf numFmtId="168" fontId="4" fillId="2" borderId="0" xfId="4" applyNumberFormat="1" applyFont="1" applyFill="1" applyAlignment="1">
      <alignment horizontal="right"/>
    </xf>
    <xf numFmtId="0" fontId="7" fillId="0" borderId="0" xfId="0" applyFont="1" applyAlignment="1">
      <alignment horizontal="left" vertical="center"/>
    </xf>
    <xf numFmtId="0" fontId="9" fillId="4" borderId="4" xfId="0" applyFont="1" applyFill="1" applyBorder="1" applyAlignment="1">
      <alignment horizontal="centerContinuous" vertical="center"/>
    </xf>
    <xf numFmtId="0" fontId="10" fillId="4" borderId="5" xfId="0" applyFont="1" applyFill="1" applyBorder="1" applyAlignment="1">
      <alignment horizontal="centerContinuous" vertical="center" wrapText="1"/>
    </xf>
    <xf numFmtId="0" fontId="10" fillId="4" borderId="5" xfId="0" applyFont="1" applyFill="1" applyBorder="1" applyAlignment="1">
      <alignment horizontal="centerContinuous" vertical="center"/>
    </xf>
    <xf numFmtId="0" fontId="10" fillId="4" borderId="6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left" indent="1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wrapText="1"/>
    </xf>
    <xf numFmtId="169" fontId="12" fillId="6" borderId="7" xfId="0" applyNumberFormat="1" applyFont="1" applyFill="1" applyBorder="1" applyAlignment="1">
      <alignment horizontal="center" vertical="center"/>
    </xf>
    <xf numFmtId="3" fontId="12" fillId="6" borderId="8" xfId="0" applyNumberFormat="1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center" vertical="center"/>
    </xf>
    <xf numFmtId="169" fontId="12" fillId="3" borderId="7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indent="1"/>
    </xf>
    <xf numFmtId="3" fontId="12" fillId="3" borderId="8" xfId="0" applyNumberFormat="1" applyFont="1" applyFill="1" applyBorder="1" applyAlignment="1">
      <alignment horizontal="center" vertical="center"/>
    </xf>
    <xf numFmtId="169" fontId="12" fillId="3" borderId="11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169" fontId="13" fillId="7" borderId="4" xfId="0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left" vertical="center" indent="1"/>
    </xf>
    <xf numFmtId="6" fontId="13" fillId="7" borderId="5" xfId="0" quotePrefix="1" applyNumberFormat="1" applyFont="1" applyFill="1" applyBorder="1" applyAlignment="1">
      <alignment horizontal="right" vertical="center"/>
    </xf>
    <xf numFmtId="6" fontId="13" fillId="7" borderId="5" xfId="0" quotePrefix="1" applyNumberFormat="1" applyFont="1" applyFill="1" applyBorder="1" applyAlignment="1">
      <alignment horizontal="right" vertical="center" indent="1"/>
    </xf>
    <xf numFmtId="0" fontId="11" fillId="5" borderId="4" xfId="0" applyFont="1" applyFill="1" applyBorder="1" applyAlignment="1">
      <alignment horizontal="left" indent="1"/>
    </xf>
    <xf numFmtId="0" fontId="12" fillId="3" borderId="14" xfId="0" applyFont="1" applyFill="1" applyBorder="1" applyAlignment="1">
      <alignment horizontal="left" vertical="center" inden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 indent="1"/>
    </xf>
    <xf numFmtId="3" fontId="12" fillId="3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169" fontId="13" fillId="7" borderId="4" xfId="0" applyNumberFormat="1" applyFont="1" applyFill="1" applyBorder="1" applyAlignment="1">
      <alignment horizontal="left" vertical="center" indent="3"/>
    </xf>
    <xf numFmtId="0" fontId="13" fillId="7" borderId="5" xfId="0" quotePrefix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Continuous" vertical="center"/>
    </xf>
    <xf numFmtId="0" fontId="12" fillId="3" borderId="15" xfId="0" applyFont="1" applyFill="1" applyBorder="1" applyAlignment="1">
      <alignment horizontal="left" vertical="center" indent="1"/>
    </xf>
    <xf numFmtId="169" fontId="13" fillId="7" borderId="5" xfId="0" applyNumberFormat="1" applyFont="1" applyFill="1" applyBorder="1" applyAlignment="1">
      <alignment horizontal="left" vertical="center" indent="3"/>
    </xf>
    <xf numFmtId="164" fontId="12" fillId="6" borderId="9" xfId="2" applyNumberFormat="1" applyFont="1" applyFill="1" applyBorder="1" applyAlignment="1">
      <alignment horizontal="center" vertical="center"/>
    </xf>
    <xf numFmtId="164" fontId="12" fillId="3" borderId="9" xfId="2" applyNumberFormat="1" applyFont="1" applyFill="1" applyBorder="1" applyAlignment="1">
      <alignment horizontal="center" vertical="center"/>
    </xf>
    <xf numFmtId="164" fontId="12" fillId="3" borderId="13" xfId="2" applyNumberFormat="1" applyFont="1" applyFill="1" applyBorder="1" applyAlignment="1">
      <alignment horizontal="center" vertical="center"/>
    </xf>
    <xf numFmtId="164" fontId="13" fillId="7" borderId="6" xfId="2" applyNumberFormat="1" applyFont="1" applyFill="1" applyBorder="1" applyAlignment="1">
      <alignment horizontal="center" vertical="center"/>
    </xf>
    <xf numFmtId="164" fontId="12" fillId="3" borderId="15" xfId="2" applyNumberFormat="1" applyFont="1" applyFill="1" applyBorder="1" applyAlignment="1">
      <alignment horizontal="center" vertical="center"/>
    </xf>
    <xf numFmtId="164" fontId="12" fillId="0" borderId="16" xfId="2" applyNumberFormat="1" applyFont="1" applyBorder="1" applyAlignment="1">
      <alignment horizontal="center" vertical="center"/>
    </xf>
    <xf numFmtId="164" fontId="12" fillId="3" borderId="8" xfId="2" applyNumberFormat="1" applyFont="1" applyFill="1" applyBorder="1" applyAlignment="1">
      <alignment horizontal="center" vertical="center"/>
    </xf>
    <xf numFmtId="164" fontId="13" fillId="7" borderId="5" xfId="2" quotePrefix="1" applyNumberFormat="1" applyFont="1" applyFill="1" applyBorder="1" applyAlignment="1">
      <alignment horizontal="right" vertical="center"/>
    </xf>
    <xf numFmtId="164" fontId="12" fillId="6" borderId="8" xfId="2" applyNumberFormat="1" applyFont="1" applyFill="1" applyBorder="1" applyAlignment="1">
      <alignment horizontal="center" vertical="center"/>
    </xf>
    <xf numFmtId="164" fontId="12" fillId="6" borderId="10" xfId="2" applyNumberFormat="1" applyFont="1" applyFill="1" applyBorder="1" applyAlignment="1">
      <alignment horizontal="center" vertical="center"/>
    </xf>
    <xf numFmtId="164" fontId="12" fillId="3" borderId="12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6" fontId="8" fillId="0" borderId="0" xfId="0" applyNumberFormat="1" applyFont="1" applyAlignment="1">
      <alignment vertical="center"/>
    </xf>
    <xf numFmtId="0" fontId="12" fillId="6" borderId="8" xfId="0" applyFont="1" applyFill="1" applyBorder="1" applyAlignment="1">
      <alignment horizontal="left" vertical="center" wrapText="1" indent="1"/>
    </xf>
    <xf numFmtId="0" fontId="12" fillId="6" borderId="10" xfId="0" applyFont="1" applyFill="1" applyBorder="1" applyAlignment="1">
      <alignment horizontal="left" vertical="center" wrapText="1" indent="1"/>
    </xf>
    <xf numFmtId="0" fontId="12" fillId="3" borderId="8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6" fontId="14" fillId="0" borderId="0" xfId="0" applyNumberFormat="1" applyFont="1" applyAlignment="1">
      <alignment vertical="center"/>
    </xf>
    <xf numFmtId="6" fontId="14" fillId="0" borderId="2" xfId="0" applyNumberFormat="1" applyFont="1" applyBorder="1" applyAlignment="1">
      <alignment vertical="center"/>
    </xf>
    <xf numFmtId="164" fontId="15" fillId="0" borderId="0" xfId="2" applyNumberFormat="1" applyFont="1" applyFill="1"/>
    <xf numFmtId="170" fontId="0" fillId="0" borderId="0" xfId="1" applyNumberFormat="1" applyFont="1"/>
    <xf numFmtId="170" fontId="0" fillId="0" borderId="2" xfId="1" applyNumberFormat="1" applyFont="1" applyBorder="1"/>
    <xf numFmtId="0" fontId="0" fillId="0" borderId="1" xfId="1" applyNumberFormat="1" applyFont="1" applyBorder="1" applyAlignment="1">
      <alignment horizontal="center"/>
    </xf>
    <xf numFmtId="0" fontId="0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4" applyFont="1" applyAlignment="1">
      <alignment horizontal="left"/>
    </xf>
    <xf numFmtId="0" fontId="3" fillId="0" borderId="0" xfId="4"/>
    <xf numFmtId="0" fontId="4" fillId="0" borderId="0" xfId="4" applyFont="1" applyAlignment="1">
      <alignment horizontal="left" vertical="top" wrapText="1"/>
    </xf>
    <xf numFmtId="0" fontId="5" fillId="0" borderId="0" xfId="4" applyFont="1" applyAlignment="1">
      <alignment horizontal="left" vertical="top" wrapText="1"/>
    </xf>
    <xf numFmtId="0" fontId="4" fillId="0" borderId="0" xfId="4" applyFont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4" xr:uid="{9E8E95D2-5AC5-42C4-98BC-36AD1CEBB16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'Governmental Funds'!$B$40:$D$40</c:f>
              <c:strCache>
                <c:ptCount val="3"/>
                <c:pt idx="0">
                  <c:v>General Government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Funds'!$G$2:$R$2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Funds'!$G$40:$R$40</c:f>
              <c:numCache>
                <c:formatCode>_(* #,##0_);_(* \(#,##0\);_(* "-"??_);_(@_)</c:formatCode>
                <c:ptCount val="5"/>
                <c:pt idx="0">
                  <c:v>583.72695522015715</c:v>
                </c:pt>
                <c:pt idx="1">
                  <c:v>528.02254149120631</c:v>
                </c:pt>
                <c:pt idx="2">
                  <c:v>704.91036485292261</c:v>
                </c:pt>
                <c:pt idx="3">
                  <c:v>754.64239607539378</c:v>
                </c:pt>
                <c:pt idx="4">
                  <c:v>630.74271293375398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A33-A73C-D915FC2AD251}"/>
            </c:ext>
          </c:extLst>
        </c:ser>
        <c:ser>
          <c:idx val="1"/>
          <c:order val="1"/>
          <c:tx>
            <c:strRef>
              <c:f>'Governmental Funds'!$B$41:$D$41</c:f>
              <c:strCache>
                <c:ptCount val="3"/>
                <c:pt idx="0">
                  <c:v>Public Safety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Funds'!$G$2:$R$2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Funds'!$G$41:$R$41</c:f>
              <c:numCache>
                <c:formatCode>_(* #,##0_);_(* \(#,##0\);_(* "-"??_);_(@_)</c:formatCode>
                <c:ptCount val="5"/>
                <c:pt idx="0">
                  <c:v>891.86441312211548</c:v>
                </c:pt>
                <c:pt idx="1">
                  <c:v>1059.0811245974733</c:v>
                </c:pt>
                <c:pt idx="2">
                  <c:v>1385.6080558010353</c:v>
                </c:pt>
                <c:pt idx="3">
                  <c:v>1143.9993545055513</c:v>
                </c:pt>
                <c:pt idx="4">
                  <c:v>1385.9992429022082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9-4A33-A73C-D915FC2AD251}"/>
            </c:ext>
          </c:extLst>
        </c:ser>
        <c:ser>
          <c:idx val="2"/>
          <c:order val="2"/>
          <c:tx>
            <c:strRef>
              <c:f>'Governmental Funds'!$B$42:$D$42</c:f>
              <c:strCache>
                <c:ptCount val="3"/>
                <c:pt idx="0">
                  <c:v>Public Works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Funds'!$G$2:$R$2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Funds'!$G$42:$R$42</c:f>
              <c:numCache>
                <c:formatCode>_(* #,##0_);_(* \(#,##0\);_(* "-"??_);_(@_)</c:formatCode>
                <c:ptCount val="5"/>
                <c:pt idx="0">
                  <c:v>856.76287888237493</c:v>
                </c:pt>
                <c:pt idx="1">
                  <c:v>1378.9211047807778</c:v>
                </c:pt>
                <c:pt idx="2">
                  <c:v>1005.5201363464209</c:v>
                </c:pt>
                <c:pt idx="3">
                  <c:v>1469.7665892073328</c:v>
                </c:pt>
                <c:pt idx="4">
                  <c:v>2166.692996845426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9-4A33-A73C-D915FC2AD251}"/>
            </c:ext>
          </c:extLst>
        </c:ser>
        <c:ser>
          <c:idx val="3"/>
          <c:order val="3"/>
          <c:tx>
            <c:strRef>
              <c:f>'Governmental Funds'!$B$43:$D$43</c:f>
              <c:strCache>
                <c:ptCount val="3"/>
                <c:pt idx="0">
                  <c:v>Parks and Recreation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Funds'!$G$2:$R$2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Funds'!$G$43:$R$43</c:f>
              <c:numCache>
                <c:formatCode>_(* #,##0_);_(* \(#,##0\);_(* "-"??_);_(@_)</c:formatCode>
                <c:ptCount val="5"/>
                <c:pt idx="0">
                  <c:v>121.94499189222901</c:v>
                </c:pt>
                <c:pt idx="1">
                  <c:v>113.95627941540748</c:v>
                </c:pt>
                <c:pt idx="2">
                  <c:v>121.97942179017801</c:v>
                </c:pt>
                <c:pt idx="3">
                  <c:v>138.42550994061452</c:v>
                </c:pt>
                <c:pt idx="4">
                  <c:v>171.24416403785489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89-4A33-A73C-D915FC2AD251}"/>
            </c:ext>
          </c:extLst>
        </c:ser>
        <c:ser>
          <c:idx val="4"/>
          <c:order val="4"/>
          <c:tx>
            <c:strRef>
              <c:f>'Governmental Funds'!$B$44:$D$44</c:f>
              <c:strCache>
                <c:ptCount val="3"/>
                <c:pt idx="0">
                  <c:v>Capital Outlay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Funds'!$G$2:$R$2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Funds'!$G$44:$R$44</c:f>
            </c:numRef>
          </c:val>
          <c:extLst>
            <c:ext xmlns:c16="http://schemas.microsoft.com/office/drawing/2014/chart" uri="{C3380CC4-5D6E-409C-BE32-E72D297353CC}">
              <c16:uniqueId val="{00000004-6289-4A33-A73C-D915FC2AD251}"/>
            </c:ext>
          </c:extLst>
        </c:ser>
        <c:ser>
          <c:idx val="5"/>
          <c:order val="5"/>
          <c:tx>
            <c:strRef>
              <c:f>'Governmental Funds'!$B$45:$D$45</c:f>
              <c:strCache>
                <c:ptCount val="3"/>
                <c:pt idx="0">
                  <c:v>Debt Service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Funds'!$G$2:$R$2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Funds'!$G$45:$R$45</c:f>
              <c:numCache>
                <c:formatCode>_(* #,##0_);_(* \(#,##0\);_(* "-"??_);_(@_)</c:formatCode>
                <c:ptCount val="5"/>
                <c:pt idx="0">
                  <c:v>189.38193838094051</c:v>
                </c:pt>
                <c:pt idx="1">
                  <c:v>188.20596977953926</c:v>
                </c:pt>
                <c:pt idx="2">
                  <c:v>192.91756091402601</c:v>
                </c:pt>
                <c:pt idx="3">
                  <c:v>196.7305706170927</c:v>
                </c:pt>
                <c:pt idx="4">
                  <c:v>289.49324921135644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89-4A33-A73C-D915FC2AD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525808"/>
        <c:axId val="660531056"/>
      </c:barChart>
      <c:catAx>
        <c:axId val="66052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31056"/>
        <c:crosses val="autoZero"/>
        <c:auto val="1"/>
        <c:lblAlgn val="ctr"/>
        <c:lblOffset val="100"/>
        <c:noMultiLvlLbl val="0"/>
      </c:catAx>
      <c:valAx>
        <c:axId val="6605310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2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Revenues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'Governmental Funds'!$B$30</c:f>
              <c:strCache>
                <c:ptCount val="1"/>
                <c:pt idx="0">
                  <c:v>Taxes (all)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Funds'!$E$2:$R$2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Funds'!$E$30:$R$30</c:f>
              <c:numCache>
                <c:formatCode>_(* #,##0_);_(* \(#,##0\);_(* "-"??_);_(@_)</c:formatCode>
                <c:ptCount val="5"/>
                <c:pt idx="0">
                  <c:v>2077.7008856180614</c:v>
                </c:pt>
                <c:pt idx="1">
                  <c:v>2054.1067624473617</c:v>
                </c:pt>
                <c:pt idx="2">
                  <c:v>2378.9044312586793</c:v>
                </c:pt>
                <c:pt idx="3">
                  <c:v>2642.0899819261554</c:v>
                </c:pt>
                <c:pt idx="4">
                  <c:v>2431.0637223974763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2-44CE-851A-519B23073572}"/>
            </c:ext>
          </c:extLst>
        </c:ser>
        <c:ser>
          <c:idx val="1"/>
          <c:order val="1"/>
          <c:tx>
            <c:strRef>
              <c:f>'Governmental Funds'!$B$31</c:f>
              <c:strCache>
                <c:ptCount val="1"/>
                <c:pt idx="0">
                  <c:v>Permits, Licenses, and Fees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Funds'!$E$2:$R$2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Funds'!$E$31:$R$31</c:f>
              <c:numCache>
                <c:formatCode>_(* #,##0_);_(* \(#,##0\);_(* "-"??_);_(@_)</c:formatCode>
                <c:ptCount val="5"/>
                <c:pt idx="0">
                  <c:v>14.511912186603467</c:v>
                </c:pt>
                <c:pt idx="1">
                  <c:v>19.493435719593759</c:v>
                </c:pt>
                <c:pt idx="2">
                  <c:v>33.90872364600429</c:v>
                </c:pt>
                <c:pt idx="3">
                  <c:v>30.870126516911956</c:v>
                </c:pt>
                <c:pt idx="4">
                  <c:v>48.181577287066247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2-44CE-851A-519B23073572}"/>
            </c:ext>
          </c:extLst>
        </c:ser>
        <c:ser>
          <c:idx val="2"/>
          <c:order val="2"/>
          <c:tx>
            <c:strRef>
              <c:f>'Governmental Funds'!$B$32</c:f>
              <c:strCache>
                <c:ptCount val="1"/>
                <c:pt idx="0">
                  <c:v>Charges for Services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Funds'!$E$2:$R$2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Funds'!$E$32:$R$32</c:f>
              <c:numCache>
                <c:formatCode>_(* #,##0_);_(* \(#,##0\);_(* "-"??_);_(@_)</c:formatCode>
                <c:ptCount val="5"/>
                <c:pt idx="0">
                  <c:v>15.333915429711862</c:v>
                </c:pt>
                <c:pt idx="1">
                  <c:v>51.786722813970769</c:v>
                </c:pt>
                <c:pt idx="2">
                  <c:v>69.938896603964139</c:v>
                </c:pt>
                <c:pt idx="3">
                  <c:v>84.580428608313966</c:v>
                </c:pt>
                <c:pt idx="4">
                  <c:v>52.46952681388013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2-44CE-851A-519B23073572}"/>
            </c:ext>
          </c:extLst>
        </c:ser>
        <c:ser>
          <c:idx val="3"/>
          <c:order val="3"/>
          <c:tx>
            <c:strRef>
              <c:f>'Governmental Funds'!$B$33</c:f>
              <c:strCache>
                <c:ptCount val="1"/>
                <c:pt idx="0">
                  <c:v>Fines and Forfeitures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Funds'!$E$2:$R$2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Funds'!$E$33:$R$33</c:f>
              <c:numCache>
                <c:formatCode>_(* #,##0_);_(* \(#,##0\);_(* "-"??_);_(@_)</c:formatCode>
                <c:ptCount val="5"/>
                <c:pt idx="0">
                  <c:v>98.44779842833978</c:v>
                </c:pt>
                <c:pt idx="1">
                  <c:v>109.5219222194699</c:v>
                </c:pt>
                <c:pt idx="2">
                  <c:v>110.51975760636283</c:v>
                </c:pt>
                <c:pt idx="3">
                  <c:v>128.65827523883294</c:v>
                </c:pt>
                <c:pt idx="4">
                  <c:v>124.86548895899054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02-44CE-851A-519B23073572}"/>
            </c:ext>
          </c:extLst>
        </c:ser>
        <c:ser>
          <c:idx val="4"/>
          <c:order val="4"/>
          <c:tx>
            <c:strRef>
              <c:f>'Governmental Funds'!$B$34</c:f>
              <c:strCache>
                <c:ptCount val="1"/>
                <c:pt idx="0">
                  <c:v>Investment Earnings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Funds'!$E$2:$R$2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Funds'!$E$34:$R$34</c:f>
              <c:numCache>
                <c:formatCode>_(* #,##0_);_(* \(#,##0\);_(* "-"??_);_(@_)</c:formatCode>
                <c:ptCount val="5"/>
                <c:pt idx="0">
                  <c:v>26.425096669577147</c:v>
                </c:pt>
                <c:pt idx="1">
                  <c:v>1.4752291305424821</c:v>
                </c:pt>
                <c:pt idx="2">
                  <c:v>23.975634389597275</c:v>
                </c:pt>
                <c:pt idx="3">
                  <c:v>167.41905499612704</c:v>
                </c:pt>
                <c:pt idx="4">
                  <c:v>249.6797476340694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02-44CE-851A-519B23073572}"/>
            </c:ext>
          </c:extLst>
        </c:ser>
        <c:ser>
          <c:idx val="5"/>
          <c:order val="5"/>
          <c:tx>
            <c:strRef>
              <c:f>'Governmental Funds'!$B$35</c:f>
              <c:strCache>
                <c:ptCount val="1"/>
                <c:pt idx="0">
                  <c:v>Intergovernmental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Funds'!$E$2:$R$2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Funds'!$E$35:$R$35</c:f>
              <c:numCache>
                <c:formatCode>_(* #,##0_);_(* \(#,##0\);_(* "-"??_);_(@_)</c:formatCode>
                <c:ptCount val="5"/>
                <c:pt idx="0">
                  <c:v>402.40139703130848</c:v>
                </c:pt>
                <c:pt idx="1">
                  <c:v>407.20324498389891</c:v>
                </c:pt>
                <c:pt idx="2">
                  <c:v>893.23577704835247</c:v>
                </c:pt>
                <c:pt idx="3">
                  <c:v>294.45804286083137</c:v>
                </c:pt>
                <c:pt idx="4">
                  <c:v>646.33943217665615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02-44CE-851A-519B23073572}"/>
            </c:ext>
          </c:extLst>
        </c:ser>
        <c:ser>
          <c:idx val="6"/>
          <c:order val="6"/>
          <c:tx>
            <c:strRef>
              <c:f>'Governmental Funds'!$B$36</c:f>
              <c:strCache>
                <c:ptCount val="1"/>
                <c:pt idx="0">
                  <c:v>Other Revenues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'Governmental Funds'!$E$2:$R$2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'Governmental Funds'!$E$36:$R$36</c:f>
              <c:numCache>
                <c:formatCode>_(* #,##0_);_(* \(#,##0\);_(* "-"??_);_(@_)</c:formatCode>
                <c:ptCount val="5"/>
                <c:pt idx="0">
                  <c:v>44.812149182986154</c:v>
                </c:pt>
                <c:pt idx="1">
                  <c:v>71.474114441416887</c:v>
                </c:pt>
                <c:pt idx="2">
                  <c:v>15.072844337836132</c:v>
                </c:pt>
                <c:pt idx="3">
                  <c:v>12.995610637748515</c:v>
                </c:pt>
                <c:pt idx="4">
                  <c:v>10.674952681388012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02-44CE-851A-519B23073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59338272"/>
        <c:axId val="759338600"/>
      </c:barChart>
      <c:catAx>
        <c:axId val="75933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38600"/>
        <c:crosses val="autoZero"/>
        <c:auto val="1"/>
        <c:lblAlgn val="ctr"/>
        <c:lblOffset val="100"/>
        <c:noMultiLvlLbl val="0"/>
      </c:catAx>
      <c:valAx>
        <c:axId val="7593386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38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Historical Tax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'Tax Rate'!$A$2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'Tax Rate'!$F$1:$P$1</c:f>
              <c:strCache>
                <c:ptCount val="6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</c:strCache>
            </c:strRef>
          </c:cat>
          <c:val>
            <c:numRef>
              <c:f>'Tax Rate'!$F$2:$P$2</c:f>
              <c:numCache>
                <c:formatCode>_(* #,##0.000000_);_(* \(#,##0.000000\);_(* "-"??_);_(@_)</c:formatCode>
                <c:ptCount val="6"/>
                <c:pt idx="0">
                  <c:v>0.60611999999999999</c:v>
                </c:pt>
                <c:pt idx="1">
                  <c:v>0.59139399999999998</c:v>
                </c:pt>
                <c:pt idx="2">
                  <c:v>0.61094000000000004</c:v>
                </c:pt>
                <c:pt idx="3">
                  <c:v>0.62377000000000005</c:v>
                </c:pt>
                <c:pt idx="4">
                  <c:v>0.64028499999999999</c:v>
                </c:pt>
                <c:pt idx="5">
                  <c:v>0.64101799999999998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A-42BA-8A85-8BF4B643835C}"/>
            </c:ext>
          </c:extLst>
        </c:ser>
        <c:ser>
          <c:idx val="1"/>
          <c:order val="1"/>
          <c:tx>
            <c:strRef>
              <c:f>'Tax Rate'!$A$3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'Tax Rate'!$F$1:$P$1</c:f>
              <c:strCache>
                <c:ptCount val="6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</c:strCache>
            </c:strRef>
          </c:cat>
          <c:val>
            <c:numRef>
              <c:f>'Tax Rate'!$F$3:$P$3</c:f>
              <c:numCache>
                <c:formatCode>_(* #,##0.000000_);_(* \(#,##0.000000\);_(* "-"??_);_(@_)</c:formatCode>
                <c:ptCount val="6"/>
                <c:pt idx="0">
                  <c:v>0.13638</c:v>
                </c:pt>
                <c:pt idx="1">
                  <c:v>0.13207199999999999</c:v>
                </c:pt>
                <c:pt idx="2">
                  <c:v>0.13156000000000001</c:v>
                </c:pt>
                <c:pt idx="3">
                  <c:v>0.11873</c:v>
                </c:pt>
                <c:pt idx="4">
                  <c:v>0.102215</c:v>
                </c:pt>
                <c:pt idx="5">
                  <c:v>0.145982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A-42BA-8A85-8BF4B6438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327448"/>
        <c:axId val="759325152"/>
      </c:barChart>
      <c:catAx>
        <c:axId val="75932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25152"/>
        <c:crosses val="autoZero"/>
        <c:auto val="1"/>
        <c:lblAlgn val="ctr"/>
        <c:lblOffset val="100"/>
        <c:noMultiLvlLbl val="0"/>
      </c:catAx>
      <c:valAx>
        <c:axId val="759325152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2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/>
              <a:t>Total Outstanding Debt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'Outstanding Tax Supported Debt'!$F$2:$O$2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'Outstanding Tax Supported Debt'!$F$7:$O$7</c:f>
              <c:numCache>
                <c:formatCode>_("$"* #,##0_);_("$"* \(#,##0\);_("$"* "-"??_);_(@_)</c:formatCode>
                <c:ptCount val="5"/>
                <c:pt idx="0">
                  <c:v>10340871</c:v>
                </c:pt>
                <c:pt idx="1">
                  <c:v>8540000</c:v>
                </c:pt>
                <c:pt idx="2">
                  <c:v>7250000</c:v>
                </c:pt>
                <c:pt idx="3">
                  <c:v>5925000</c:v>
                </c:pt>
                <c:pt idx="4">
                  <c:v>31066149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B-4A0B-B4E6-37BA8186F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55945352"/>
        <c:axId val="555945680"/>
      </c:barChart>
      <c:catAx>
        <c:axId val="55594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945680"/>
        <c:crosses val="autoZero"/>
        <c:auto val="1"/>
        <c:lblAlgn val="ctr"/>
        <c:lblOffset val="100"/>
        <c:noMultiLvlLbl val="0"/>
      </c:catAx>
      <c:valAx>
        <c:axId val="55594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94535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22431956279438"/>
          <c:y val="0.11877742367697024"/>
          <c:w val="0.87451084025455728"/>
          <c:h val="0.76967239892835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'Outstanding Tax Supported Debt'!$A$15</c:f>
              <c:strCache>
                <c:ptCount val="1"/>
                <c:pt idx="0">
                  <c:v>Inflation-Adjusted Debt Per Capita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'Outstanding Tax Supported Debt'!$F$2:$O$2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'Outstanding Tax Supported Debt'!$F$15:$O$15</c:f>
              <c:numCache>
                <c:formatCode>_("$"* #,##0_);_("$"* \(#,##0\);_("$"* "-"??_);_(@_)</c:formatCode>
                <c:ptCount val="5"/>
                <c:pt idx="0">
                  <c:v>1564.2</c:v>
                </c:pt>
                <c:pt idx="1">
                  <c:v>1217.27</c:v>
                </c:pt>
                <c:pt idx="2">
                  <c:v>972.95</c:v>
                </c:pt>
                <c:pt idx="3">
                  <c:v>784.43</c:v>
                </c:pt>
                <c:pt idx="4">
                  <c:v>3923.78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6-4FE7-90D6-85FC6EDD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764730872"/>
        <c:axId val="764729560"/>
      </c:barChart>
      <c:catAx>
        <c:axId val="76473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29560"/>
        <c:crosses val="autoZero"/>
        <c:auto val="1"/>
        <c:lblAlgn val="ctr"/>
        <c:lblOffset val="100"/>
        <c:noMultiLvlLbl val="0"/>
      </c:catAx>
      <c:valAx>
        <c:axId val="76472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3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577849</xdr:colOff>
      <xdr:row>50</xdr:row>
      <xdr:rowOff>133350</xdr:rowOff>
    </xdr:from>
    <xdr:to>
      <xdr:col>17</xdr:col>
      <xdr:colOff>1066800</xdr:colOff>
      <xdr:row>74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20864-0C3E-4115-BAAA-0856C58CB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533399</xdr:colOff>
      <xdr:row>77</xdr:row>
      <xdr:rowOff>28576</xdr:rowOff>
    </xdr:from>
    <xdr:to>
      <xdr:col>18</xdr:col>
      <xdr:colOff>47624</xdr:colOff>
      <xdr:row>101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DC6D07-86D9-4106-B09B-C4F6CA5B6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9526</xdr:rowOff>
    </xdr:from>
    <xdr:to>
      <xdr:col>17</xdr:col>
      <xdr:colOff>38100</xdr:colOff>
      <xdr:row>26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5F5BB6-64F4-4C06-B5A0-8AA160B94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949325</xdr:colOff>
      <xdr:row>20</xdr:row>
      <xdr:rowOff>88900</xdr:rowOff>
    </xdr:from>
    <xdr:to>
      <xdr:col>15</xdr:col>
      <xdr:colOff>381000</xdr:colOff>
      <xdr:row>38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36A058-7192-443F-9786-962A5F150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1085850</xdr:colOff>
      <xdr:row>39</xdr:row>
      <xdr:rowOff>168275</xdr:rowOff>
    </xdr:from>
    <xdr:to>
      <xdr:col>15</xdr:col>
      <xdr:colOff>200025</xdr:colOff>
      <xdr:row>57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DB815A-F62E-445E-AAFC-FDCE1E39B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Jersey Village">
      <a:dk1>
        <a:srgbClr val="000000"/>
      </a:dk1>
      <a:lt1>
        <a:sysClr val="window" lastClr="FFFFFF"/>
      </a:lt1>
      <a:dk2>
        <a:srgbClr val="C02032"/>
      </a:dk2>
      <a:lt2>
        <a:srgbClr val="F6CDD2"/>
      </a:lt2>
      <a:accent1>
        <a:srgbClr val="C02032"/>
      </a:accent1>
      <a:accent2>
        <a:srgbClr val="212F64"/>
      </a:accent2>
      <a:accent3>
        <a:srgbClr val="CC9F52"/>
      </a:accent3>
      <a:accent4>
        <a:srgbClr val="EB8591"/>
      </a:accent4>
      <a:accent5>
        <a:srgbClr val="8E9EDA"/>
      </a:accent5>
      <a:accent6>
        <a:srgbClr val="DFC391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F790-2F00-47B6-B40A-49EEC1D13555}">
  <dimension ref="A1:R49"/>
  <sheetViews>
    <sheetView tabSelected="1" topLeftCell="A16" workbookViewId="0">
      <selection activeCell="T102" sqref="T102"/>
    </sheetView>
  </sheetViews>
  <sheetFormatPr defaultRowHeight="15" x14ac:dyDescent="0.25"/>
  <cols>
    <col min="1" max="1" width="4.140625" customWidth="1"/>
    <col min="5" max="13" width="16.5703125" hidden="1" customWidth="1"/>
    <col min="14" max="14" width="16.5703125" customWidth="1"/>
    <col min="15" max="16" width="15.28515625" bestFit="1" customWidth="1"/>
    <col min="17" max="18" width="18.7109375" customWidth="1"/>
  </cols>
  <sheetData>
    <row r="1" spans="1:18" x14ac:dyDescent="0.25">
      <c r="A1" t="s">
        <v>0</v>
      </c>
      <c r="I1" s="83" t="s">
        <v>22</v>
      </c>
      <c r="J1" s="83"/>
      <c r="K1" s="83"/>
      <c r="L1" s="83"/>
      <c r="M1" s="83"/>
      <c r="N1" s="83"/>
      <c r="O1" s="83"/>
      <c r="P1" s="83"/>
      <c r="Q1" s="83"/>
      <c r="R1" s="83"/>
    </row>
    <row r="2" spans="1:18" x14ac:dyDescent="0.25">
      <c r="A2" t="s">
        <v>1</v>
      </c>
      <c r="E2" s="8">
        <v>2011</v>
      </c>
      <c r="F2" s="8">
        <v>2012</v>
      </c>
      <c r="G2" s="8">
        <v>2013</v>
      </c>
      <c r="H2" s="8">
        <v>2014</v>
      </c>
      <c r="I2" s="10">
        <v>2015</v>
      </c>
      <c r="J2" s="10">
        <v>2016</v>
      </c>
      <c r="K2" s="10">
        <v>2017</v>
      </c>
      <c r="L2" s="10">
        <v>2018</v>
      </c>
      <c r="M2" s="10">
        <v>2019</v>
      </c>
      <c r="N2" s="10">
        <v>2020</v>
      </c>
      <c r="O2" s="10">
        <v>2021</v>
      </c>
      <c r="P2" s="10">
        <v>2022</v>
      </c>
      <c r="Q2" s="10">
        <v>2023</v>
      </c>
      <c r="R2" s="10">
        <v>2024</v>
      </c>
    </row>
    <row r="3" spans="1:18" x14ac:dyDescent="0.25">
      <c r="B3" t="s">
        <v>2</v>
      </c>
      <c r="E3" s="2">
        <v>9354873</v>
      </c>
      <c r="F3" s="2">
        <v>9596403</v>
      </c>
      <c r="G3" s="2">
        <v>9861843</v>
      </c>
      <c r="H3" s="2">
        <v>10389401</v>
      </c>
      <c r="I3" s="2">
        <v>12194571</v>
      </c>
      <c r="J3" s="2">
        <v>15483476</v>
      </c>
      <c r="K3" s="2">
        <v>14874658</v>
      </c>
      <c r="L3" s="2">
        <v>14750139</v>
      </c>
      <c r="M3" s="2">
        <v>16611510</v>
      </c>
      <c r="N3" s="2">
        <v>16656928</v>
      </c>
      <c r="O3" s="2">
        <v>16584858</v>
      </c>
      <c r="P3" s="2">
        <v>18843302</v>
      </c>
      <c r="Q3" s="2">
        <v>20465629</v>
      </c>
      <c r="R3" s="2">
        <v>19266180</v>
      </c>
    </row>
    <row r="4" spans="1:18" x14ac:dyDescent="0.25">
      <c r="B4" t="s">
        <v>3</v>
      </c>
      <c r="E4" s="2">
        <v>99301</v>
      </c>
      <c r="F4" s="2">
        <v>131129</v>
      </c>
      <c r="G4" s="2">
        <v>133471</v>
      </c>
      <c r="H4" s="2">
        <v>131473</v>
      </c>
      <c r="I4" s="4">
        <v>172065</v>
      </c>
      <c r="J4" s="4">
        <v>203454</v>
      </c>
      <c r="K4" s="4">
        <v>180908</v>
      </c>
      <c r="L4" s="4">
        <v>126564</v>
      </c>
      <c r="M4" s="4">
        <v>116748</v>
      </c>
      <c r="N4" s="4">
        <v>116342</v>
      </c>
      <c r="O4" s="4">
        <v>157390</v>
      </c>
      <c r="P4" s="4">
        <v>268591</v>
      </c>
      <c r="Q4" s="4">
        <v>239120</v>
      </c>
      <c r="R4" s="4">
        <v>381839</v>
      </c>
    </row>
    <row r="5" spans="1:18" x14ac:dyDescent="0.25">
      <c r="B5" t="s">
        <v>4</v>
      </c>
      <c r="E5" s="2">
        <v>333423</v>
      </c>
      <c r="F5" s="2">
        <v>212593</v>
      </c>
      <c r="G5" s="2">
        <v>272562</v>
      </c>
      <c r="H5" s="2">
        <v>363058</v>
      </c>
      <c r="I5" s="4">
        <v>509817</v>
      </c>
      <c r="J5" s="4">
        <v>397070</v>
      </c>
      <c r="K5" s="4">
        <v>259218</v>
      </c>
      <c r="L5" s="4">
        <v>238846</v>
      </c>
      <c r="M5" s="4">
        <v>1240337</v>
      </c>
      <c r="N5" s="4">
        <v>122932</v>
      </c>
      <c r="O5" s="4">
        <v>418126</v>
      </c>
      <c r="P5" s="4">
        <v>553986</v>
      </c>
      <c r="Q5" s="4">
        <v>655160</v>
      </c>
      <c r="R5" s="4">
        <v>415821</v>
      </c>
    </row>
    <row r="6" spans="1:18" x14ac:dyDescent="0.25">
      <c r="B6" t="s">
        <v>5</v>
      </c>
      <c r="E6" s="2">
        <v>2305833</v>
      </c>
      <c r="F6" s="2">
        <v>2959049</v>
      </c>
      <c r="G6" s="2">
        <v>2748236</v>
      </c>
      <c r="H6" s="2">
        <v>1299847</v>
      </c>
      <c r="I6" s="4">
        <v>928214</v>
      </c>
      <c r="J6" s="4">
        <v>907921</v>
      </c>
      <c r="K6" s="4">
        <v>1007660</v>
      </c>
      <c r="L6" s="4">
        <v>1054960</v>
      </c>
      <c r="M6" s="4">
        <v>1176010</v>
      </c>
      <c r="N6" s="4">
        <v>789256</v>
      </c>
      <c r="O6" s="4">
        <v>884280</v>
      </c>
      <c r="P6" s="4">
        <v>875427</v>
      </c>
      <c r="Q6" s="4">
        <v>996587</v>
      </c>
      <c r="R6" s="4">
        <v>989559</v>
      </c>
    </row>
    <row r="7" spans="1:18" x14ac:dyDescent="0.25">
      <c r="B7" t="s">
        <v>6</v>
      </c>
      <c r="E7" s="2">
        <v>20454</v>
      </c>
      <c r="F7" s="2">
        <v>17212</v>
      </c>
      <c r="G7" s="2">
        <v>14235</v>
      </c>
      <c r="H7" s="2">
        <v>5041</v>
      </c>
      <c r="I7" s="4">
        <v>13507</v>
      </c>
      <c r="J7" s="4">
        <v>69014</v>
      </c>
      <c r="K7" s="4">
        <v>173537</v>
      </c>
      <c r="L7" s="4">
        <v>455674</v>
      </c>
      <c r="M7" s="4">
        <v>551397</v>
      </c>
      <c r="N7" s="4">
        <v>211850</v>
      </c>
      <c r="O7" s="4">
        <v>11911</v>
      </c>
      <c r="P7" s="4">
        <v>189911</v>
      </c>
      <c r="Q7" s="4">
        <v>1296828</v>
      </c>
      <c r="R7" s="4">
        <v>1978712</v>
      </c>
    </row>
    <row r="8" spans="1:18" x14ac:dyDescent="0.25">
      <c r="B8" t="s">
        <v>7</v>
      </c>
      <c r="E8" s="2">
        <v>1118822</v>
      </c>
      <c r="F8" s="2">
        <v>609286</v>
      </c>
      <c r="G8" s="2">
        <v>750143</v>
      </c>
      <c r="H8" s="2">
        <v>1063628</v>
      </c>
      <c r="I8" s="4">
        <v>846801</v>
      </c>
      <c r="J8" s="4">
        <v>134363</v>
      </c>
      <c r="K8" s="4">
        <v>145057</v>
      </c>
      <c r="L8" s="4">
        <v>2199212</v>
      </c>
      <c r="M8" s="4">
        <v>205093</v>
      </c>
      <c r="N8" s="4">
        <v>3226052</v>
      </c>
      <c r="O8" s="4">
        <v>3287759</v>
      </c>
      <c r="P8" s="4">
        <v>7075320.5899999999</v>
      </c>
      <c r="Q8" s="4">
        <v>2280872</v>
      </c>
      <c r="R8" s="4">
        <v>5122240</v>
      </c>
    </row>
    <row r="9" spans="1:18" x14ac:dyDescent="0.25">
      <c r="B9" t="s">
        <v>8</v>
      </c>
      <c r="E9" s="2">
        <v>172696</v>
      </c>
      <c r="F9" s="2">
        <v>58474</v>
      </c>
      <c r="G9" s="2">
        <v>112545</v>
      </c>
      <c r="H9" s="2">
        <v>181063</v>
      </c>
      <c r="I9" s="4">
        <v>62786</v>
      </c>
      <c r="J9" s="4">
        <v>168790</v>
      </c>
      <c r="K9" s="4">
        <v>156624</v>
      </c>
      <c r="L9" s="4">
        <v>90731</v>
      </c>
      <c r="M9" s="4">
        <v>84206</v>
      </c>
      <c r="N9" s="4">
        <v>359259</v>
      </c>
      <c r="O9" s="4">
        <v>577082</v>
      </c>
      <c r="P9" s="4">
        <v>119392</v>
      </c>
      <c r="Q9" s="4">
        <v>100664</v>
      </c>
      <c r="R9" s="4">
        <v>84599</v>
      </c>
    </row>
    <row r="10" spans="1:18" x14ac:dyDescent="0.25">
      <c r="D10" s="1" t="s">
        <v>18</v>
      </c>
      <c r="E10" s="2">
        <f>SUM(E3:E9)</f>
        <v>13405402</v>
      </c>
      <c r="F10" s="2">
        <f t="shared" ref="F10:R10" si="0">SUM(F3:F9)</f>
        <v>13584146</v>
      </c>
      <c r="G10" s="2">
        <f t="shared" si="0"/>
        <v>13893035</v>
      </c>
      <c r="H10" s="2">
        <f t="shared" si="0"/>
        <v>13433511</v>
      </c>
      <c r="I10" s="11">
        <f t="shared" si="0"/>
        <v>14727761</v>
      </c>
      <c r="J10" s="11">
        <f t="shared" si="0"/>
        <v>17364088</v>
      </c>
      <c r="K10" s="11">
        <f t="shared" si="0"/>
        <v>16797662</v>
      </c>
      <c r="L10" s="11">
        <f t="shared" si="0"/>
        <v>18916126</v>
      </c>
      <c r="M10" s="11">
        <f t="shared" si="0"/>
        <v>19985301</v>
      </c>
      <c r="N10" s="11">
        <f t="shared" si="0"/>
        <v>21482619</v>
      </c>
      <c r="O10" s="11">
        <f t="shared" si="0"/>
        <v>21921406</v>
      </c>
      <c r="P10" s="11">
        <f t="shared" si="0"/>
        <v>27925929.59</v>
      </c>
      <c r="Q10" s="11">
        <f t="shared" si="0"/>
        <v>26034860</v>
      </c>
      <c r="R10" s="11">
        <f t="shared" si="0"/>
        <v>28238950</v>
      </c>
    </row>
    <row r="11" spans="1:18" x14ac:dyDescent="0.25">
      <c r="E11" s="2"/>
      <c r="Q11" s="2"/>
      <c r="R11" s="2"/>
    </row>
    <row r="12" spans="1:18" x14ac:dyDescent="0.25">
      <c r="A12" t="s">
        <v>9</v>
      </c>
      <c r="E12" s="2"/>
      <c r="Q12" s="2"/>
      <c r="R12" s="2"/>
    </row>
    <row r="13" spans="1:18" x14ac:dyDescent="0.25">
      <c r="B13" t="s">
        <v>10</v>
      </c>
      <c r="E13" s="3">
        <v>1779389</v>
      </c>
      <c r="F13" s="3">
        <v>1771567</v>
      </c>
      <c r="G13" s="3">
        <v>1711971</v>
      </c>
      <c r="H13" s="3">
        <v>1765524</v>
      </c>
      <c r="I13" s="4">
        <v>1911015</v>
      </c>
      <c r="J13" s="4">
        <v>3513200</v>
      </c>
      <c r="K13" s="4">
        <v>3553380</v>
      </c>
      <c r="L13" s="4">
        <v>3555860</v>
      </c>
      <c r="M13" s="4">
        <v>12450129</v>
      </c>
      <c r="N13" s="4">
        <v>4679739</v>
      </c>
      <c r="O13" s="4">
        <v>4263254</v>
      </c>
      <c r="P13" s="4">
        <v>5583595</v>
      </c>
      <c r="Q13" s="4">
        <v>5845460</v>
      </c>
      <c r="R13" s="4">
        <v>4998636</v>
      </c>
    </row>
    <row r="14" spans="1:18" x14ac:dyDescent="0.25">
      <c r="B14" t="s">
        <v>11</v>
      </c>
      <c r="E14" s="3">
        <v>5202586</v>
      </c>
      <c r="F14" s="3">
        <v>4975131</v>
      </c>
      <c r="G14" s="3">
        <v>5270514</v>
      </c>
      <c r="H14" s="3">
        <v>4876359</v>
      </c>
      <c r="I14" s="4">
        <v>5906722</v>
      </c>
      <c r="J14" s="4">
        <v>5406410</v>
      </c>
      <c r="K14" s="4">
        <v>5998094</v>
      </c>
      <c r="L14" s="4">
        <v>6539314</v>
      </c>
      <c r="M14" s="4">
        <v>6753093</v>
      </c>
      <c r="N14" s="4">
        <v>7150077</v>
      </c>
      <c r="O14" s="4">
        <v>8551021</v>
      </c>
      <c r="P14" s="4">
        <v>10975401.41</v>
      </c>
      <c r="Q14" s="4">
        <v>8861419</v>
      </c>
      <c r="R14" s="4">
        <v>10984044</v>
      </c>
    </row>
    <row r="15" spans="1:18" x14ac:dyDescent="0.25">
      <c r="B15" t="s">
        <v>12</v>
      </c>
      <c r="E15" s="3">
        <v>2888384</v>
      </c>
      <c r="F15" s="3">
        <v>5303688</v>
      </c>
      <c r="G15" s="3">
        <v>6171265</v>
      </c>
      <c r="H15" s="3">
        <v>2323893</v>
      </c>
      <c r="I15" s="4">
        <v>3760747</v>
      </c>
      <c r="J15" s="4">
        <v>4867383</v>
      </c>
      <c r="K15" s="4">
        <v>5668902</v>
      </c>
      <c r="L15" s="4">
        <v>4049980</v>
      </c>
      <c r="M15" s="4">
        <v>3747071</v>
      </c>
      <c r="N15" s="4">
        <v>6868668</v>
      </c>
      <c r="O15" s="4">
        <v>11133409</v>
      </c>
      <c r="P15" s="4">
        <v>7964725</v>
      </c>
      <c r="Q15" s="4">
        <v>11384812</v>
      </c>
      <c r="R15" s="4">
        <v>17171042</v>
      </c>
    </row>
    <row r="16" spans="1:18" x14ac:dyDescent="0.25">
      <c r="B16" t="s">
        <v>13</v>
      </c>
      <c r="E16" s="3">
        <v>534455</v>
      </c>
      <c r="F16" s="3">
        <v>530295</v>
      </c>
      <c r="G16" s="3">
        <v>552260</v>
      </c>
      <c r="H16" s="3">
        <v>556575</v>
      </c>
      <c r="I16" s="4">
        <v>587791</v>
      </c>
      <c r="J16" s="4">
        <v>623509</v>
      </c>
      <c r="K16" s="4">
        <v>554607</v>
      </c>
      <c r="L16" s="4">
        <v>779801</v>
      </c>
      <c r="M16" s="4">
        <v>803985</v>
      </c>
      <c r="N16" s="4">
        <v>977633</v>
      </c>
      <c r="O16" s="4">
        <v>920083</v>
      </c>
      <c r="P16" s="4">
        <v>966199</v>
      </c>
      <c r="Q16" s="4">
        <v>1072244</v>
      </c>
      <c r="R16" s="4">
        <v>1357110</v>
      </c>
    </row>
    <row r="17" spans="1:18" hidden="1" x14ac:dyDescent="0.25">
      <c r="B17" t="s">
        <v>14</v>
      </c>
      <c r="E17" s="3">
        <v>3515027</v>
      </c>
      <c r="F17" s="3">
        <v>264013</v>
      </c>
      <c r="G17" s="3">
        <v>13425</v>
      </c>
      <c r="H17" s="3">
        <v>0</v>
      </c>
      <c r="I17" s="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/>
    </row>
    <row r="18" spans="1:18" x14ac:dyDescent="0.25">
      <c r="B18" t="s">
        <v>15</v>
      </c>
      <c r="E18" s="3"/>
      <c r="F18" s="3"/>
      <c r="G18" s="3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B19" t="s">
        <v>16</v>
      </c>
      <c r="E19" s="3">
        <v>689520</v>
      </c>
      <c r="F19" s="3">
        <v>1235000</v>
      </c>
      <c r="G19" s="3">
        <v>1405000</v>
      </c>
      <c r="H19" s="3">
        <v>1495000</v>
      </c>
      <c r="I19" s="4">
        <v>1050000</v>
      </c>
      <c r="J19" s="4">
        <v>1765000</v>
      </c>
      <c r="K19" s="4">
        <v>1875000</v>
      </c>
      <c r="L19" s="4">
        <v>7710000</v>
      </c>
      <c r="M19" s="4">
        <v>1180000</v>
      </c>
      <c r="N19" s="4">
        <v>1210000</v>
      </c>
      <c r="O19" s="4">
        <v>1245000</v>
      </c>
      <c r="P19" s="4">
        <v>1290000</v>
      </c>
      <c r="Q19" s="4">
        <v>1325000</v>
      </c>
      <c r="R19" s="4">
        <v>1370000</v>
      </c>
    </row>
    <row r="20" spans="1:18" x14ac:dyDescent="0.25">
      <c r="B20" t="s">
        <v>17</v>
      </c>
      <c r="E20" s="3">
        <v>1538227</v>
      </c>
      <c r="F20" s="3">
        <v>1032575</v>
      </c>
      <c r="G20" s="3">
        <v>759220</v>
      </c>
      <c r="H20" s="3">
        <v>673669</v>
      </c>
      <c r="I20" s="4">
        <v>577906</v>
      </c>
      <c r="J20" s="4">
        <v>782639</v>
      </c>
      <c r="K20" s="4">
        <v>521778</v>
      </c>
      <c r="L20" s="4">
        <v>469755</v>
      </c>
      <c r="M20" s="4">
        <v>336650</v>
      </c>
      <c r="N20" s="4">
        <v>308275</v>
      </c>
      <c r="O20" s="4">
        <v>274575</v>
      </c>
      <c r="P20" s="4">
        <v>238100</v>
      </c>
      <c r="Q20" s="4">
        <v>198875</v>
      </c>
      <c r="R20" s="4">
        <v>636050</v>
      </c>
    </row>
    <row r="21" spans="1:18" x14ac:dyDescent="0.25">
      <c r="B21" s="12" t="s">
        <v>43</v>
      </c>
      <c r="E21" s="3">
        <v>0</v>
      </c>
      <c r="F21" s="3">
        <v>135000</v>
      </c>
      <c r="G21" s="3"/>
      <c r="H21" s="3"/>
      <c r="I21" s="4"/>
      <c r="J21" s="4"/>
      <c r="K21" s="4"/>
      <c r="L21" s="4"/>
      <c r="M21" s="4"/>
      <c r="N21" s="4"/>
      <c r="O21" s="4"/>
      <c r="P21" s="4"/>
      <c r="Q21" s="4"/>
      <c r="R21" s="4">
        <v>288184</v>
      </c>
    </row>
    <row r="22" spans="1:18" x14ac:dyDescent="0.25">
      <c r="D22" s="1" t="s">
        <v>19</v>
      </c>
      <c r="E22" s="3">
        <f>SUM(E13:E21)</f>
        <v>16147588</v>
      </c>
      <c r="F22" s="3">
        <f t="shared" ref="F22:N22" si="1">SUM(F13:F21)</f>
        <v>15247269</v>
      </c>
      <c r="G22" s="3">
        <f t="shared" si="1"/>
        <v>15883655</v>
      </c>
      <c r="H22" s="3">
        <f t="shared" si="1"/>
        <v>11691020</v>
      </c>
      <c r="I22" s="13">
        <f t="shared" si="1"/>
        <v>13794181</v>
      </c>
      <c r="J22" s="13">
        <f t="shared" si="1"/>
        <v>16958141</v>
      </c>
      <c r="K22" s="13">
        <f t="shared" si="1"/>
        <v>18171761</v>
      </c>
      <c r="L22" s="13">
        <f t="shared" si="1"/>
        <v>23104710</v>
      </c>
      <c r="M22" s="13">
        <f t="shared" si="1"/>
        <v>25270928</v>
      </c>
      <c r="N22" s="13">
        <f t="shared" si="1"/>
        <v>21194392</v>
      </c>
      <c r="O22" s="13">
        <f>SUM(O13:O21)</f>
        <v>26387342</v>
      </c>
      <c r="P22" s="13">
        <f>SUM(P13:P21)</f>
        <v>27018020.41</v>
      </c>
      <c r="Q22" s="13">
        <f t="shared" ref="Q22:R22" si="2">SUM(Q13:Q21)</f>
        <v>28687810</v>
      </c>
      <c r="R22" s="13">
        <f t="shared" si="2"/>
        <v>36805066</v>
      </c>
    </row>
    <row r="23" spans="1:18" x14ac:dyDescent="0.25">
      <c r="D23" s="1" t="s">
        <v>20</v>
      </c>
      <c r="E23" s="3"/>
      <c r="F23" s="3"/>
      <c r="G23" s="3"/>
      <c r="H23" s="3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D24" s="1" t="s">
        <v>21</v>
      </c>
      <c r="E24" s="3">
        <f>E10-E22</f>
        <v>-2742186</v>
      </c>
      <c r="F24" s="3">
        <f t="shared" ref="F24:O24" si="3">F10-F22</f>
        <v>-1663123</v>
      </c>
      <c r="G24" s="3">
        <f t="shared" si="3"/>
        <v>-1990620</v>
      </c>
      <c r="H24" s="3">
        <f t="shared" si="3"/>
        <v>1742491</v>
      </c>
      <c r="I24" s="4">
        <f t="shared" si="3"/>
        <v>933580</v>
      </c>
      <c r="J24" s="4">
        <f t="shared" si="3"/>
        <v>405947</v>
      </c>
      <c r="K24" s="4">
        <f t="shared" si="3"/>
        <v>-1374099</v>
      </c>
      <c r="L24" s="4">
        <f t="shared" si="3"/>
        <v>-4188584</v>
      </c>
      <c r="M24" s="4">
        <f t="shared" si="3"/>
        <v>-5285627</v>
      </c>
      <c r="N24" s="4">
        <f t="shared" si="3"/>
        <v>288227</v>
      </c>
      <c r="O24" s="4">
        <f t="shared" si="3"/>
        <v>-4465936</v>
      </c>
      <c r="P24" s="4">
        <f>P10-P22</f>
        <v>907909.1799999997</v>
      </c>
      <c r="Q24" s="4">
        <f t="shared" ref="Q24:R24" si="4">Q10-Q22</f>
        <v>-2652950</v>
      </c>
      <c r="R24" s="4">
        <f t="shared" si="4"/>
        <v>-8566116</v>
      </c>
    </row>
    <row r="25" spans="1:18" x14ac:dyDescent="0.25">
      <c r="Q25" s="2"/>
      <c r="R25" s="2"/>
    </row>
    <row r="27" spans="1:18" x14ac:dyDescent="0.25">
      <c r="B27" t="s">
        <v>24</v>
      </c>
      <c r="E27" s="4">
        <v>7700</v>
      </c>
      <c r="F27" s="4">
        <v>7785</v>
      </c>
      <c r="G27" s="4">
        <v>7862</v>
      </c>
      <c r="H27" s="4">
        <v>7901</v>
      </c>
      <c r="I27" s="4">
        <v>7898</v>
      </c>
      <c r="J27" s="4">
        <v>7928</v>
      </c>
      <c r="K27" s="4">
        <v>7929</v>
      </c>
      <c r="L27" s="4">
        <v>7970</v>
      </c>
      <c r="M27" s="4">
        <v>7992</v>
      </c>
      <c r="N27" s="4">
        <v>8017</v>
      </c>
      <c r="O27" s="4">
        <v>8074</v>
      </c>
      <c r="P27" s="4">
        <v>7921</v>
      </c>
      <c r="Q27" s="4">
        <v>7746</v>
      </c>
      <c r="R27" s="4">
        <v>7925</v>
      </c>
    </row>
    <row r="28" spans="1:18" x14ac:dyDescent="0.25"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8" x14ac:dyDescent="0.25">
      <c r="A29" t="s">
        <v>26</v>
      </c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8" x14ac:dyDescent="0.25">
      <c r="B30" t="s">
        <v>45</v>
      </c>
      <c r="E30" s="2">
        <f>E3/E$27</f>
        <v>1214.9185714285713</v>
      </c>
      <c r="F30" s="2">
        <f t="shared" ref="F30:N30" si="5">F3/F$27</f>
        <v>1232.6786127167629</v>
      </c>
      <c r="G30" s="2">
        <f t="shared" si="5"/>
        <v>1254.3682269142712</v>
      </c>
      <c r="H30" s="2">
        <f t="shared" si="5"/>
        <v>1314.9476015694215</v>
      </c>
      <c r="I30" s="4">
        <f t="shared" si="5"/>
        <v>1544.0074702456318</v>
      </c>
      <c r="J30" s="4">
        <f t="shared" si="5"/>
        <v>1953.0116044399597</v>
      </c>
      <c r="K30" s="4">
        <f t="shared" si="5"/>
        <v>1875.9815865809055</v>
      </c>
      <c r="L30" s="4">
        <f t="shared" si="5"/>
        <v>1850.7075282308658</v>
      </c>
      <c r="M30" s="4">
        <f t="shared" si="5"/>
        <v>2078.5172672672675</v>
      </c>
      <c r="N30" s="4">
        <f t="shared" si="5"/>
        <v>2077.7008856180614</v>
      </c>
      <c r="O30" s="4">
        <f>O3/O$27</f>
        <v>2054.1067624473617</v>
      </c>
      <c r="P30" s="4">
        <f>P3/P$27</f>
        <v>2378.9044312586793</v>
      </c>
      <c r="Q30" s="4">
        <f t="shared" ref="Q30:R30" si="6">Q3/Q$27</f>
        <v>2642.0899819261554</v>
      </c>
      <c r="R30" s="4">
        <f t="shared" si="6"/>
        <v>2431.0637223974763</v>
      </c>
    </row>
    <row r="31" spans="1:18" x14ac:dyDescent="0.25">
      <c r="B31" t="s">
        <v>3</v>
      </c>
      <c r="E31" s="2">
        <f t="shared" ref="E31:N31" si="7">E4/E$27</f>
        <v>12.896233766233767</v>
      </c>
      <c r="F31" s="2">
        <f t="shared" si="7"/>
        <v>16.843802183686577</v>
      </c>
      <c r="G31" s="2">
        <f t="shared" si="7"/>
        <v>16.976723480030525</v>
      </c>
      <c r="H31" s="2">
        <f t="shared" si="7"/>
        <v>16.640045563852677</v>
      </c>
      <c r="I31" s="4">
        <f t="shared" si="7"/>
        <v>21.785895163332491</v>
      </c>
      <c r="J31" s="4">
        <f t="shared" si="7"/>
        <v>25.662714429868821</v>
      </c>
      <c r="K31" s="4">
        <f t="shared" si="7"/>
        <v>22.815991928364234</v>
      </c>
      <c r="L31" s="4">
        <f t="shared" si="7"/>
        <v>15.880050188205772</v>
      </c>
      <c r="M31" s="4">
        <f t="shared" si="7"/>
        <v>14.608108108108109</v>
      </c>
      <c r="N31" s="4">
        <f t="shared" si="7"/>
        <v>14.511912186603467</v>
      </c>
      <c r="O31" s="4">
        <f t="shared" ref="O31:P31" si="8">O4/O$27</f>
        <v>19.493435719593759</v>
      </c>
      <c r="P31" s="4">
        <f t="shared" si="8"/>
        <v>33.90872364600429</v>
      </c>
      <c r="Q31" s="4">
        <f t="shared" ref="Q31:R31" si="9">Q4/Q$27</f>
        <v>30.870126516911956</v>
      </c>
      <c r="R31" s="4">
        <f t="shared" si="9"/>
        <v>48.181577287066247</v>
      </c>
    </row>
    <row r="32" spans="1:18" x14ac:dyDescent="0.25">
      <c r="B32" t="s">
        <v>4</v>
      </c>
      <c r="E32" s="2">
        <f t="shared" ref="E32:N32" si="10">E5/E$27</f>
        <v>43.301688311688309</v>
      </c>
      <c r="F32" s="2">
        <f t="shared" si="10"/>
        <v>27.308028259473346</v>
      </c>
      <c r="G32" s="2">
        <f t="shared" si="10"/>
        <v>34.668277791910455</v>
      </c>
      <c r="H32" s="2">
        <f t="shared" si="10"/>
        <v>45.950892292114922</v>
      </c>
      <c r="I32" s="4">
        <f t="shared" si="10"/>
        <v>64.550139275766014</v>
      </c>
      <c r="J32" s="4">
        <f t="shared" si="10"/>
        <v>50.084510595358225</v>
      </c>
      <c r="K32" s="4">
        <f t="shared" si="10"/>
        <v>32.692395005675365</v>
      </c>
      <c r="L32" s="4">
        <f t="shared" si="10"/>
        <v>29.968130489335007</v>
      </c>
      <c r="M32" s="4">
        <f t="shared" si="10"/>
        <v>155.19732232232232</v>
      </c>
      <c r="N32" s="4">
        <f t="shared" si="10"/>
        <v>15.333915429711862</v>
      </c>
      <c r="O32" s="4">
        <f t="shared" ref="O32:P32" si="11">O5/O$27</f>
        <v>51.786722813970769</v>
      </c>
      <c r="P32" s="4">
        <f t="shared" si="11"/>
        <v>69.938896603964139</v>
      </c>
      <c r="Q32" s="4">
        <f t="shared" ref="Q32:R32" si="12">Q5/Q$27</f>
        <v>84.580428608313966</v>
      </c>
      <c r="R32" s="4">
        <f t="shared" si="12"/>
        <v>52.46952681388013</v>
      </c>
    </row>
    <row r="33" spans="1:18" x14ac:dyDescent="0.25">
      <c r="B33" t="s">
        <v>5</v>
      </c>
      <c r="E33" s="2">
        <f t="shared" ref="E33:N33" si="13">E6/E$27</f>
        <v>299.45883116883118</v>
      </c>
      <c r="F33" s="2">
        <f t="shared" si="13"/>
        <v>380.09621066152857</v>
      </c>
      <c r="G33" s="2">
        <f t="shared" si="13"/>
        <v>349.55939964385652</v>
      </c>
      <c r="H33" s="2">
        <f t="shared" si="13"/>
        <v>164.51677002911023</v>
      </c>
      <c r="I33" s="4">
        <f t="shared" si="13"/>
        <v>117.52519625221575</v>
      </c>
      <c r="J33" s="4">
        <f t="shared" si="13"/>
        <v>114.52081231079717</v>
      </c>
      <c r="K33" s="4">
        <f t="shared" si="13"/>
        <v>127.08538277210241</v>
      </c>
      <c r="L33" s="4">
        <f t="shared" si="13"/>
        <v>132.36637390213301</v>
      </c>
      <c r="M33" s="4">
        <f t="shared" si="13"/>
        <v>147.1483983983984</v>
      </c>
      <c r="N33" s="4">
        <f t="shared" si="13"/>
        <v>98.44779842833978</v>
      </c>
      <c r="O33" s="4">
        <f t="shared" ref="O33:P33" si="14">O6/O$27</f>
        <v>109.5219222194699</v>
      </c>
      <c r="P33" s="4">
        <f t="shared" si="14"/>
        <v>110.51975760636283</v>
      </c>
      <c r="Q33" s="4">
        <f t="shared" ref="Q33:R33" si="15">Q6/Q$27</f>
        <v>128.65827523883294</v>
      </c>
      <c r="R33" s="4">
        <f t="shared" si="15"/>
        <v>124.86548895899054</v>
      </c>
    </row>
    <row r="34" spans="1:18" x14ac:dyDescent="0.25">
      <c r="B34" t="s">
        <v>6</v>
      </c>
      <c r="E34" s="2">
        <f t="shared" ref="E34:N34" si="16">E7/E$27</f>
        <v>2.6563636363636363</v>
      </c>
      <c r="F34" s="2">
        <f t="shared" si="16"/>
        <v>2.210918432883751</v>
      </c>
      <c r="G34" s="2">
        <f t="shared" si="16"/>
        <v>1.8106079877893666</v>
      </c>
      <c r="H34" s="2">
        <f t="shared" si="16"/>
        <v>0.63802050373370456</v>
      </c>
      <c r="I34" s="4">
        <f t="shared" si="16"/>
        <v>1.7101797923524944</v>
      </c>
      <c r="J34" s="4">
        <f t="shared" si="16"/>
        <v>8.7050958627648836</v>
      </c>
      <c r="K34" s="4">
        <f t="shared" si="16"/>
        <v>21.886366502711564</v>
      </c>
      <c r="L34" s="4">
        <f t="shared" si="16"/>
        <v>57.173651191969888</v>
      </c>
      <c r="M34" s="4">
        <f t="shared" si="16"/>
        <v>68.993618618618612</v>
      </c>
      <c r="N34" s="4">
        <f t="shared" si="16"/>
        <v>26.425096669577147</v>
      </c>
      <c r="O34" s="4">
        <f t="shared" ref="O34:P34" si="17">O7/O$27</f>
        <v>1.4752291305424821</v>
      </c>
      <c r="P34" s="4">
        <f t="shared" si="17"/>
        <v>23.975634389597275</v>
      </c>
      <c r="Q34" s="4">
        <f t="shared" ref="Q34:R34" si="18">Q7/Q$27</f>
        <v>167.41905499612704</v>
      </c>
      <c r="R34" s="4">
        <f t="shared" si="18"/>
        <v>249.6797476340694</v>
      </c>
    </row>
    <row r="35" spans="1:18" x14ac:dyDescent="0.25">
      <c r="B35" t="s">
        <v>7</v>
      </c>
      <c r="E35" s="2">
        <f t="shared" ref="E35:N35" si="19">E8/E$27</f>
        <v>145.30155844155846</v>
      </c>
      <c r="F35" s="2">
        <f t="shared" si="19"/>
        <v>78.264097623635195</v>
      </c>
      <c r="G35" s="2">
        <f t="shared" si="19"/>
        <v>95.413762401424577</v>
      </c>
      <c r="H35" s="2">
        <f t="shared" si="19"/>
        <v>134.61941526389066</v>
      </c>
      <c r="I35" s="4">
        <f t="shared" si="19"/>
        <v>107.21714358065333</v>
      </c>
      <c r="J35" s="4">
        <f t="shared" si="19"/>
        <v>16.947906155398588</v>
      </c>
      <c r="K35" s="4">
        <f t="shared" si="19"/>
        <v>18.294488586202547</v>
      </c>
      <c r="L35" s="4">
        <f t="shared" si="19"/>
        <v>275.93626097867002</v>
      </c>
      <c r="M35" s="4">
        <f t="shared" si="19"/>
        <v>25.662287287287288</v>
      </c>
      <c r="N35" s="4">
        <f t="shared" si="19"/>
        <v>402.40139703130848</v>
      </c>
      <c r="O35" s="4">
        <f t="shared" ref="O35:P35" si="20">O8/O$27</f>
        <v>407.20324498389891</v>
      </c>
      <c r="P35" s="4">
        <f t="shared" si="20"/>
        <v>893.23577704835247</v>
      </c>
      <c r="Q35" s="4">
        <f t="shared" ref="Q35:R35" si="21">Q8/Q$27</f>
        <v>294.45804286083137</v>
      </c>
      <c r="R35" s="4">
        <f t="shared" si="21"/>
        <v>646.33943217665615</v>
      </c>
    </row>
    <row r="36" spans="1:18" x14ac:dyDescent="0.25">
      <c r="B36" t="s">
        <v>8</v>
      </c>
      <c r="E36" s="2">
        <f t="shared" ref="E36:N36" si="22">E9/E$27</f>
        <v>22.428051948051948</v>
      </c>
      <c r="F36" s="2">
        <f t="shared" si="22"/>
        <v>7.5111111111111111</v>
      </c>
      <c r="G36" s="2">
        <f t="shared" si="22"/>
        <v>14.315059781226152</v>
      </c>
      <c r="H36" s="2">
        <f t="shared" si="22"/>
        <v>22.916466270092393</v>
      </c>
      <c r="I36" s="4">
        <f t="shared" si="22"/>
        <v>7.9496074955684985</v>
      </c>
      <c r="J36" s="4">
        <f t="shared" si="22"/>
        <v>21.290363269424823</v>
      </c>
      <c r="K36" s="4">
        <f t="shared" si="22"/>
        <v>19.753310631857737</v>
      </c>
      <c r="L36" s="4">
        <f t="shared" si="22"/>
        <v>11.384065244667504</v>
      </c>
      <c r="M36" s="4">
        <f t="shared" si="22"/>
        <v>10.536286286286286</v>
      </c>
      <c r="N36" s="4">
        <f t="shared" si="22"/>
        <v>44.812149182986154</v>
      </c>
      <c r="O36" s="4">
        <f t="shared" ref="O36:P36" si="23">O9/O$27</f>
        <v>71.474114441416887</v>
      </c>
      <c r="P36" s="4">
        <f t="shared" si="23"/>
        <v>15.072844337836132</v>
      </c>
      <c r="Q36" s="4">
        <f t="shared" ref="Q36:R36" si="24">Q9/Q$27</f>
        <v>12.995610637748515</v>
      </c>
      <c r="R36" s="4">
        <f t="shared" si="24"/>
        <v>10.674952681388012</v>
      </c>
    </row>
    <row r="37" spans="1:18" x14ac:dyDescent="0.25">
      <c r="D37" s="1" t="s">
        <v>25</v>
      </c>
      <c r="E37" s="2">
        <f>SUM(E30:E36)</f>
        <v>1740.9612987012988</v>
      </c>
      <c r="F37" s="2">
        <f t="shared" ref="F37:N37" si="25">SUM(F30:F36)</f>
        <v>1744.9127809890817</v>
      </c>
      <c r="G37" s="2">
        <f t="shared" si="25"/>
        <v>1767.1120580005088</v>
      </c>
      <c r="H37" s="2">
        <f t="shared" si="25"/>
        <v>1700.2292114922161</v>
      </c>
      <c r="I37" s="13">
        <f t="shared" si="25"/>
        <v>1864.7456318055201</v>
      </c>
      <c r="J37" s="13">
        <f t="shared" si="25"/>
        <v>2190.2230070635719</v>
      </c>
      <c r="K37" s="13">
        <f t="shared" si="25"/>
        <v>2118.5095220078192</v>
      </c>
      <c r="L37" s="13">
        <f t="shared" si="25"/>
        <v>2373.4160602258471</v>
      </c>
      <c r="M37" s="13">
        <f t="shared" si="25"/>
        <v>2500.6632882882882</v>
      </c>
      <c r="N37" s="13">
        <f t="shared" si="25"/>
        <v>2679.6331545465882</v>
      </c>
      <c r="O37" s="13">
        <f t="shared" ref="O37" si="26">SUM(O30:O36)</f>
        <v>2715.0614317562549</v>
      </c>
      <c r="P37" s="13">
        <f>P10/P$27</f>
        <v>3525.5560648907967</v>
      </c>
      <c r="Q37" s="13">
        <f t="shared" ref="Q37:R37" si="27">Q10/Q$27</f>
        <v>3361.0715207849212</v>
      </c>
      <c r="R37" s="13">
        <f t="shared" si="27"/>
        <v>3563.2744479495268</v>
      </c>
    </row>
    <row r="38" spans="1:18" x14ac:dyDescent="0.25">
      <c r="D38" s="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25">
      <c r="A39" t="s">
        <v>9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25">
      <c r="B40" t="s">
        <v>10</v>
      </c>
      <c r="E40" s="2">
        <f>E13/E$27</f>
        <v>231.08948051948053</v>
      </c>
      <c r="F40" s="2">
        <f t="shared" ref="F40:N40" si="28">F13/F$27</f>
        <v>227.5615928066795</v>
      </c>
      <c r="G40" s="2">
        <f t="shared" si="28"/>
        <v>217.75260747901297</v>
      </c>
      <c r="H40" s="2">
        <f t="shared" si="28"/>
        <v>223.4557650930262</v>
      </c>
      <c r="I40" s="4">
        <f t="shared" si="28"/>
        <v>241.96188908584452</v>
      </c>
      <c r="J40" s="4">
        <f t="shared" si="28"/>
        <v>443.13824419778001</v>
      </c>
      <c r="K40" s="4">
        <f t="shared" si="28"/>
        <v>448.14982973893302</v>
      </c>
      <c r="L40" s="4">
        <f t="shared" si="28"/>
        <v>446.15558343789212</v>
      </c>
      <c r="M40" s="4">
        <f t="shared" si="28"/>
        <v>1557.823948948949</v>
      </c>
      <c r="N40" s="4">
        <f t="shared" si="28"/>
        <v>583.72695522015715</v>
      </c>
      <c r="O40" s="4">
        <f t="shared" ref="O40:P40" si="29">O13/O$27</f>
        <v>528.02254149120631</v>
      </c>
      <c r="P40" s="4">
        <f t="shared" si="29"/>
        <v>704.91036485292261</v>
      </c>
      <c r="Q40" s="4">
        <f t="shared" ref="Q40:R40" si="30">Q13/Q$27</f>
        <v>754.64239607539378</v>
      </c>
      <c r="R40" s="4">
        <f t="shared" si="30"/>
        <v>630.74271293375398</v>
      </c>
    </row>
    <row r="41" spans="1:18" x14ac:dyDescent="0.25">
      <c r="B41" t="s">
        <v>11</v>
      </c>
      <c r="E41" s="2">
        <f t="shared" ref="E41:N44" si="31">E14/E$27</f>
        <v>675.6605194805195</v>
      </c>
      <c r="F41" s="2">
        <f t="shared" si="31"/>
        <v>639.06628131021193</v>
      </c>
      <c r="G41" s="2">
        <f t="shared" si="31"/>
        <v>670.37827524802844</v>
      </c>
      <c r="H41" s="2">
        <f t="shared" si="31"/>
        <v>617.18250854322241</v>
      </c>
      <c r="I41" s="4">
        <f t="shared" si="31"/>
        <v>747.87566472524691</v>
      </c>
      <c r="J41" s="4">
        <f t="shared" si="31"/>
        <v>681.93869828456104</v>
      </c>
      <c r="K41" s="4">
        <f t="shared" si="31"/>
        <v>756.47546979442552</v>
      </c>
      <c r="L41" s="4">
        <f t="shared" si="31"/>
        <v>820.49109159347552</v>
      </c>
      <c r="M41" s="4">
        <f t="shared" si="31"/>
        <v>844.98160660660665</v>
      </c>
      <c r="N41" s="4">
        <f t="shared" si="31"/>
        <v>891.86441312211548</v>
      </c>
      <c r="O41" s="4">
        <f t="shared" ref="O41:P41" si="32">O14/O$27</f>
        <v>1059.0811245974733</v>
      </c>
      <c r="P41" s="4">
        <f t="shared" si="32"/>
        <v>1385.6080558010353</v>
      </c>
      <c r="Q41" s="4">
        <f t="shared" ref="Q41:R41" si="33">Q14/Q$27</f>
        <v>1143.9993545055513</v>
      </c>
      <c r="R41" s="4">
        <f t="shared" si="33"/>
        <v>1385.9992429022082</v>
      </c>
    </row>
    <row r="42" spans="1:18" x14ac:dyDescent="0.25">
      <c r="B42" t="s">
        <v>12</v>
      </c>
      <c r="E42" s="2">
        <f t="shared" si="31"/>
        <v>375.11480519480517</v>
      </c>
      <c r="F42" s="2">
        <f t="shared" si="31"/>
        <v>681.27013487475915</v>
      </c>
      <c r="G42" s="2">
        <f t="shared" si="31"/>
        <v>784.94848639023144</v>
      </c>
      <c r="H42" s="2">
        <f t="shared" si="31"/>
        <v>294.12643969117835</v>
      </c>
      <c r="I42" s="4">
        <f t="shared" si="31"/>
        <v>476.16447201823246</v>
      </c>
      <c r="J42" s="4">
        <f t="shared" si="31"/>
        <v>613.94841069626636</v>
      </c>
      <c r="K42" s="4">
        <f t="shared" si="31"/>
        <v>714.95800227014752</v>
      </c>
      <c r="L42" s="4">
        <f t="shared" si="31"/>
        <v>508.15307402760351</v>
      </c>
      <c r="M42" s="4">
        <f t="shared" si="31"/>
        <v>468.85272772772771</v>
      </c>
      <c r="N42" s="4">
        <f t="shared" si="31"/>
        <v>856.76287888237493</v>
      </c>
      <c r="O42" s="4">
        <f t="shared" ref="O42:P42" si="34">O15/O$27</f>
        <v>1378.9211047807778</v>
      </c>
      <c r="P42" s="4">
        <f t="shared" si="34"/>
        <v>1005.5201363464209</v>
      </c>
      <c r="Q42" s="4">
        <f t="shared" ref="Q42:R42" si="35">Q15/Q$27</f>
        <v>1469.7665892073328</v>
      </c>
      <c r="R42" s="4">
        <f t="shared" si="35"/>
        <v>2166.692996845426</v>
      </c>
    </row>
    <row r="43" spans="1:18" x14ac:dyDescent="0.25">
      <c r="B43" t="s">
        <v>13</v>
      </c>
      <c r="E43" s="2">
        <f t="shared" si="31"/>
        <v>69.409740259740261</v>
      </c>
      <c r="F43" s="2">
        <f t="shared" si="31"/>
        <v>68.117533718689785</v>
      </c>
      <c r="G43" s="2">
        <f t="shared" si="31"/>
        <v>70.244212668532185</v>
      </c>
      <c r="H43" s="2">
        <f t="shared" si="31"/>
        <v>70.443614732312369</v>
      </c>
      <c r="I43" s="4">
        <f t="shared" si="31"/>
        <v>74.422765257027095</v>
      </c>
      <c r="J43" s="4">
        <f t="shared" si="31"/>
        <v>78.646442986881937</v>
      </c>
      <c r="K43" s="4">
        <f t="shared" si="31"/>
        <v>69.946651532349605</v>
      </c>
      <c r="L43" s="4">
        <f t="shared" si="31"/>
        <v>97.842032622333747</v>
      </c>
      <c r="M43" s="4">
        <f t="shared" si="31"/>
        <v>100.59872372372372</v>
      </c>
      <c r="N43" s="4">
        <f t="shared" si="31"/>
        <v>121.94499189222901</v>
      </c>
      <c r="O43" s="4">
        <f t="shared" ref="O43:P43" si="36">O16/O$27</f>
        <v>113.95627941540748</v>
      </c>
      <c r="P43" s="4">
        <f t="shared" si="36"/>
        <v>121.97942179017801</v>
      </c>
      <c r="Q43" s="4">
        <f t="shared" ref="Q43:R43" si="37">Q16/Q$27</f>
        <v>138.42550994061452</v>
      </c>
      <c r="R43" s="4">
        <f t="shared" si="37"/>
        <v>171.24416403785489</v>
      </c>
    </row>
    <row r="44" spans="1:18" hidden="1" x14ac:dyDescent="0.25">
      <c r="B44" t="s">
        <v>14</v>
      </c>
      <c r="E44" s="2">
        <f t="shared" si="31"/>
        <v>456.49701298701297</v>
      </c>
      <c r="F44" s="2">
        <f t="shared" si="31"/>
        <v>33.913037893384711</v>
      </c>
      <c r="G44" s="2">
        <f t="shared" si="31"/>
        <v>1.7075807682523532</v>
      </c>
      <c r="H44" s="2">
        <f t="shared" si="31"/>
        <v>0</v>
      </c>
      <c r="I44" s="4">
        <f t="shared" si="31"/>
        <v>0</v>
      </c>
      <c r="J44" s="4">
        <f t="shared" si="31"/>
        <v>0</v>
      </c>
      <c r="K44" s="4">
        <f t="shared" si="31"/>
        <v>0</v>
      </c>
      <c r="L44" s="4">
        <f t="shared" si="31"/>
        <v>0</v>
      </c>
      <c r="M44" s="4">
        <f t="shared" si="31"/>
        <v>0</v>
      </c>
      <c r="N44" s="4">
        <f t="shared" si="31"/>
        <v>0</v>
      </c>
      <c r="O44" s="4">
        <f t="shared" ref="O44:P44" si="38">O17/O$27</f>
        <v>0</v>
      </c>
      <c r="P44" s="4">
        <f t="shared" si="38"/>
        <v>0</v>
      </c>
      <c r="Q44" s="4">
        <f t="shared" ref="Q44:R44" si="39">Q17/Q$27</f>
        <v>0</v>
      </c>
      <c r="R44" s="4">
        <f t="shared" si="39"/>
        <v>0</v>
      </c>
    </row>
    <row r="45" spans="1:18" x14ac:dyDescent="0.25">
      <c r="B45" t="s">
        <v>15</v>
      </c>
      <c r="E45" s="2">
        <f>(SUM(E19:E21)/E$27)</f>
        <v>289.31779220779219</v>
      </c>
      <c r="F45" s="2">
        <f t="shared" ref="F45:N45" si="40">(SUM(F19:F21)/F$27)</f>
        <v>308.61592806679511</v>
      </c>
      <c r="G45" s="2">
        <f t="shared" si="40"/>
        <v>275.27601119308065</v>
      </c>
      <c r="H45" s="2">
        <f t="shared" si="40"/>
        <v>274.48031894696874</v>
      </c>
      <c r="I45" s="4">
        <f t="shared" si="40"/>
        <v>206.11623195745759</v>
      </c>
      <c r="J45" s="4">
        <f t="shared" si="40"/>
        <v>321.34699798183652</v>
      </c>
      <c r="K45" s="4">
        <f t="shared" si="40"/>
        <v>302.27998486568293</v>
      </c>
      <c r="L45" s="4">
        <f t="shared" si="40"/>
        <v>1026.3180677540779</v>
      </c>
      <c r="M45" s="4">
        <f t="shared" si="40"/>
        <v>189.77102102102103</v>
      </c>
      <c r="N45" s="4">
        <f t="shared" si="40"/>
        <v>189.38193838094051</v>
      </c>
      <c r="O45" s="4">
        <f>(SUM(O19:O21)/O$27)</f>
        <v>188.20596977953926</v>
      </c>
      <c r="P45" s="4">
        <f>(SUM(P19:P21)/P$27)</f>
        <v>192.91756091402601</v>
      </c>
      <c r="Q45" s="4">
        <f t="shared" ref="Q45:R45" si="41">(SUM(Q19:Q21)/Q$27)</f>
        <v>196.7305706170927</v>
      </c>
      <c r="R45" s="4">
        <f t="shared" si="41"/>
        <v>289.49324921135644</v>
      </c>
    </row>
    <row r="46" spans="1:18" x14ac:dyDescent="0.25">
      <c r="D46" s="1" t="s">
        <v>44</v>
      </c>
      <c r="E46" s="2">
        <f>SUM(E40:E45)</f>
        <v>2097.0893506493508</v>
      </c>
      <c r="F46" s="2">
        <f t="shared" ref="F46:N46" si="42">SUM(F40:F45)</f>
        <v>1958.5445086705201</v>
      </c>
      <c r="G46" s="2">
        <f t="shared" si="42"/>
        <v>2020.307173747138</v>
      </c>
      <c r="H46" s="2">
        <f t="shared" si="42"/>
        <v>1479.6886470067082</v>
      </c>
      <c r="I46" s="13">
        <f t="shared" si="42"/>
        <v>1746.5410230438085</v>
      </c>
      <c r="J46" s="13">
        <f t="shared" si="42"/>
        <v>2139.0187941473259</v>
      </c>
      <c r="K46" s="13">
        <f t="shared" si="42"/>
        <v>2291.8099382015384</v>
      </c>
      <c r="L46" s="13">
        <f t="shared" si="42"/>
        <v>2898.9598494353827</v>
      </c>
      <c r="M46" s="13">
        <f t="shared" si="42"/>
        <v>3162.0280280280281</v>
      </c>
      <c r="N46" s="13">
        <f t="shared" si="42"/>
        <v>2643.6811774978173</v>
      </c>
      <c r="O46" s="13">
        <f t="shared" ref="O46" si="43">SUM(O40:O45)</f>
        <v>3268.1870200644044</v>
      </c>
      <c r="P46" s="13">
        <f t="shared" ref="P46:R46" si="44">P19/P$27</f>
        <v>162.8582249715945</v>
      </c>
      <c r="Q46" s="13">
        <f t="shared" si="44"/>
        <v>171.0560289181513</v>
      </c>
      <c r="R46" s="13">
        <f t="shared" si="44"/>
        <v>172.87066246056781</v>
      </c>
    </row>
    <row r="47" spans="1:18" x14ac:dyDescent="0.25">
      <c r="D47" s="1"/>
    </row>
    <row r="48" spans="1:18" x14ac:dyDescent="0.25">
      <c r="A48" t="s">
        <v>32</v>
      </c>
    </row>
    <row r="49" spans="1:1" x14ac:dyDescent="0.25">
      <c r="A49" t="s">
        <v>33</v>
      </c>
    </row>
  </sheetData>
  <mergeCells count="1">
    <mergeCell ref="I1:R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AEF3-3135-4C6C-91F6-681D3C66A74B}">
  <dimension ref="A1:P6"/>
  <sheetViews>
    <sheetView workbookViewId="0">
      <selection activeCell="W20" sqref="W20"/>
    </sheetView>
  </sheetViews>
  <sheetFormatPr defaultRowHeight="15" x14ac:dyDescent="0.25"/>
  <cols>
    <col min="1" max="1" width="12.5703125" bestFit="1" customWidth="1"/>
    <col min="2" max="9" width="11" hidden="1" customWidth="1"/>
    <col min="10" max="10" width="12.5703125" style="79" hidden="1" customWidth="1"/>
    <col min="11" max="16" width="12.5703125" style="79" customWidth="1"/>
  </cols>
  <sheetData>
    <row r="1" spans="1:16" x14ac:dyDescent="0.25">
      <c r="A1" t="s">
        <v>27</v>
      </c>
      <c r="B1" s="9">
        <v>2011</v>
      </c>
      <c r="C1" s="9">
        <v>2012</v>
      </c>
      <c r="D1" s="9">
        <v>2013</v>
      </c>
      <c r="E1" s="9">
        <v>2014</v>
      </c>
      <c r="F1" s="9">
        <v>2015</v>
      </c>
      <c r="G1" s="9">
        <v>2016</v>
      </c>
      <c r="H1" s="9">
        <v>2017</v>
      </c>
      <c r="I1" s="9">
        <v>2018</v>
      </c>
      <c r="J1" s="81">
        <v>2019</v>
      </c>
      <c r="K1" s="81" t="s">
        <v>107</v>
      </c>
      <c r="L1" s="81" t="s">
        <v>106</v>
      </c>
      <c r="M1" s="81" t="s">
        <v>105</v>
      </c>
      <c r="N1" s="81" t="s">
        <v>104</v>
      </c>
      <c r="O1" s="81" t="s">
        <v>103</v>
      </c>
      <c r="P1" s="82" t="s">
        <v>102</v>
      </c>
    </row>
    <row r="2" spans="1:16" x14ac:dyDescent="0.25">
      <c r="A2" t="s">
        <v>28</v>
      </c>
      <c r="B2" s="5">
        <v>0.48159999999999997</v>
      </c>
      <c r="C2" s="5">
        <v>0.46259</v>
      </c>
      <c r="D2" s="5">
        <v>0.48565999999999998</v>
      </c>
      <c r="E2" s="5">
        <v>0.49414999999999998</v>
      </c>
      <c r="F2" s="5">
        <v>0.58252000000000004</v>
      </c>
      <c r="G2" s="5">
        <v>0.52634999999999998</v>
      </c>
      <c r="H2" s="5">
        <v>0.53147999999999995</v>
      </c>
      <c r="I2" s="5">
        <v>0.53058000000000005</v>
      </c>
      <c r="J2" s="79">
        <v>0.61639999999999995</v>
      </c>
      <c r="K2" s="79">
        <v>0.60611999999999999</v>
      </c>
      <c r="L2" s="79">
        <v>0.59139399999999998</v>
      </c>
      <c r="M2" s="79">
        <v>0.61094000000000004</v>
      </c>
      <c r="N2" s="79">
        <v>0.62377000000000005</v>
      </c>
      <c r="O2" s="79">
        <v>0.64028499999999999</v>
      </c>
      <c r="P2" s="79">
        <v>0.64101799999999998</v>
      </c>
    </row>
    <row r="3" spans="1:16" x14ac:dyDescent="0.25">
      <c r="A3" t="s">
        <v>15</v>
      </c>
      <c r="B3" s="5">
        <v>0.26090999999999998</v>
      </c>
      <c r="C3" s="5">
        <v>0.27990999999999999</v>
      </c>
      <c r="D3" s="5">
        <v>0.25684000000000001</v>
      </c>
      <c r="E3" s="5">
        <v>0.24834999999999999</v>
      </c>
      <c r="F3" s="5">
        <v>0.15998000000000001</v>
      </c>
      <c r="G3" s="5">
        <v>0.21615000000000001</v>
      </c>
      <c r="H3" s="5">
        <v>0.21102000000000001</v>
      </c>
      <c r="I3" s="5">
        <v>0.21192</v>
      </c>
      <c r="J3" s="79">
        <v>0.12609999999999999</v>
      </c>
      <c r="K3" s="79">
        <v>0.13638</v>
      </c>
      <c r="L3" s="79">
        <v>0.13207199999999999</v>
      </c>
      <c r="M3" s="79">
        <v>0.13156000000000001</v>
      </c>
      <c r="N3" s="79">
        <v>0.11873</v>
      </c>
      <c r="O3" s="79">
        <v>0.102215</v>
      </c>
      <c r="P3" s="79">
        <v>0.145982</v>
      </c>
    </row>
    <row r="4" spans="1:16" x14ac:dyDescent="0.25">
      <c r="A4" t="s">
        <v>27</v>
      </c>
      <c r="B4" s="5">
        <f>SUM(B2:B3)</f>
        <v>0.74251</v>
      </c>
      <c r="C4" s="5">
        <f t="shared" ref="C4:P4" si="0">SUM(C2:C3)</f>
        <v>0.74249999999999994</v>
      </c>
      <c r="D4" s="5">
        <f t="shared" si="0"/>
        <v>0.74249999999999994</v>
      </c>
      <c r="E4" s="5">
        <f t="shared" si="0"/>
        <v>0.74249999999999994</v>
      </c>
      <c r="F4" s="5">
        <f t="shared" si="0"/>
        <v>0.74250000000000005</v>
      </c>
      <c r="G4" s="5">
        <f t="shared" si="0"/>
        <v>0.74249999999999994</v>
      </c>
      <c r="H4" s="5">
        <f t="shared" si="0"/>
        <v>0.74249999999999994</v>
      </c>
      <c r="I4" s="5">
        <f t="shared" si="0"/>
        <v>0.74250000000000005</v>
      </c>
      <c r="J4" s="80">
        <f t="shared" si="0"/>
        <v>0.74249999999999994</v>
      </c>
      <c r="K4" s="80">
        <f t="shared" si="0"/>
        <v>0.74249999999999994</v>
      </c>
      <c r="L4" s="80">
        <f t="shared" si="0"/>
        <v>0.72346599999999994</v>
      </c>
      <c r="M4" s="80">
        <f t="shared" si="0"/>
        <v>0.74250000000000005</v>
      </c>
      <c r="N4" s="80">
        <f t="shared" si="0"/>
        <v>0.74250000000000005</v>
      </c>
      <c r="O4" s="80">
        <f t="shared" si="0"/>
        <v>0.74249999999999994</v>
      </c>
      <c r="P4" s="80">
        <f t="shared" si="0"/>
        <v>0.78699999999999992</v>
      </c>
    </row>
    <row r="6" spans="1:16" x14ac:dyDescent="0.25">
      <c r="A6" t="s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4FF3-08E9-4E92-8737-9FA10163FCB4}">
  <dimension ref="A1:G36"/>
  <sheetViews>
    <sheetView workbookViewId="0">
      <selection activeCell="A10" sqref="A10"/>
    </sheetView>
  </sheetViews>
  <sheetFormatPr defaultRowHeight="15" x14ac:dyDescent="0.25"/>
  <cols>
    <col min="1" max="1" width="22.5703125" customWidth="1"/>
    <col min="2" max="2" width="23" customWidth="1"/>
    <col min="3" max="7" width="18.5703125" customWidth="1"/>
    <col min="8" max="8" width="23" customWidth="1"/>
    <col min="9" max="9" width="48.7109375" bestFit="1" customWidth="1"/>
    <col min="10" max="10" width="8.140625" bestFit="1" customWidth="1"/>
    <col min="11" max="11" width="14" bestFit="1" customWidth="1"/>
    <col min="12" max="12" width="13.140625" bestFit="1" customWidth="1"/>
  </cols>
  <sheetData>
    <row r="1" spans="1:7" ht="27" x14ac:dyDescent="0.25">
      <c r="A1" s="21" t="s">
        <v>77</v>
      </c>
    </row>
    <row r="2" spans="1:7" ht="15.75" x14ac:dyDescent="0.25">
      <c r="A2" s="70" t="s">
        <v>78</v>
      </c>
      <c r="B2" s="71"/>
      <c r="C2" s="71"/>
      <c r="D2" s="71"/>
      <c r="E2" s="71"/>
      <c r="F2" s="71"/>
    </row>
    <row r="3" spans="1:7" x14ac:dyDescent="0.25">
      <c r="A3" s="71"/>
      <c r="B3" s="71"/>
      <c r="C3" s="71"/>
      <c r="D3" s="71"/>
      <c r="E3" s="71"/>
      <c r="F3" s="71"/>
    </row>
    <row r="4" spans="1:7" ht="15.75" x14ac:dyDescent="0.25">
      <c r="A4" s="70" t="s">
        <v>79</v>
      </c>
      <c r="B4" s="71"/>
      <c r="C4" s="71"/>
      <c r="D4" s="71"/>
      <c r="E4" s="71"/>
      <c r="F4" s="71"/>
    </row>
    <row r="5" spans="1:7" ht="15.75" x14ac:dyDescent="0.25">
      <c r="A5" s="72"/>
      <c r="B5" s="72"/>
      <c r="C5" s="71"/>
      <c r="D5" s="71"/>
      <c r="E5" s="71"/>
      <c r="F5" s="71"/>
    </row>
    <row r="6" spans="1:7" ht="17.25" x14ac:dyDescent="0.25">
      <c r="A6" s="73"/>
      <c r="B6" s="74">
        <v>2020</v>
      </c>
      <c r="C6" s="74">
        <v>2021</v>
      </c>
      <c r="D6" s="74">
        <v>2022</v>
      </c>
      <c r="E6" s="74">
        <v>2023</v>
      </c>
      <c r="F6" s="74">
        <v>2024</v>
      </c>
      <c r="G6" s="65"/>
    </row>
    <row r="7" spans="1:7" ht="31.5" x14ac:dyDescent="0.25">
      <c r="A7" s="75" t="s">
        <v>34</v>
      </c>
      <c r="B7" s="76">
        <v>9785000</v>
      </c>
      <c r="C7" s="76">
        <v>8540000</v>
      </c>
      <c r="D7" s="76">
        <v>7250000</v>
      </c>
      <c r="E7" s="76">
        <v>5925000</v>
      </c>
      <c r="F7" s="76">
        <v>29195000</v>
      </c>
      <c r="G7" s="66"/>
    </row>
    <row r="8" spans="1:7" ht="31.5" x14ac:dyDescent="0.25">
      <c r="A8" s="75" t="s">
        <v>35</v>
      </c>
      <c r="B8" s="76">
        <v>0</v>
      </c>
      <c r="C8" s="76">
        <v>0</v>
      </c>
      <c r="D8" s="76">
        <v>0</v>
      </c>
      <c r="E8" s="76">
        <v>0</v>
      </c>
      <c r="F8" s="76">
        <v>0</v>
      </c>
      <c r="G8" s="66"/>
    </row>
    <row r="9" spans="1:7" ht="17.25" x14ac:dyDescent="0.25">
      <c r="A9" s="75" t="s">
        <v>36</v>
      </c>
      <c r="B9" s="76">
        <v>0</v>
      </c>
      <c r="C9" s="76">
        <v>0</v>
      </c>
      <c r="D9" s="76">
        <v>0</v>
      </c>
      <c r="E9" s="76">
        <v>0</v>
      </c>
      <c r="F9" s="76">
        <v>0</v>
      </c>
      <c r="G9" s="66"/>
    </row>
    <row r="10" spans="1:7" ht="17.25" x14ac:dyDescent="0.25">
      <c r="A10" s="75" t="s">
        <v>37</v>
      </c>
      <c r="B10" s="76">
        <v>555871</v>
      </c>
      <c r="C10" s="76">
        <v>0</v>
      </c>
      <c r="D10" s="76">
        <v>0</v>
      </c>
      <c r="E10" s="76">
        <v>0</v>
      </c>
      <c r="F10" s="76">
        <v>1871149</v>
      </c>
      <c r="G10" s="66"/>
    </row>
    <row r="11" spans="1:7" ht="17.25" x14ac:dyDescent="0.25">
      <c r="A11" s="75" t="s">
        <v>38</v>
      </c>
      <c r="B11" s="77">
        <v>10340871</v>
      </c>
      <c r="C11" s="77">
        <v>8540000</v>
      </c>
      <c r="D11" s="77">
        <v>7250000</v>
      </c>
      <c r="E11" s="77">
        <v>5925000</v>
      </c>
      <c r="F11" s="77">
        <v>31066149</v>
      </c>
      <c r="G11" s="66"/>
    </row>
    <row r="12" spans="1:7" ht="17.25" x14ac:dyDescent="0.25">
      <c r="A12" s="73"/>
      <c r="B12" s="73"/>
      <c r="C12" s="73"/>
      <c r="D12" s="73"/>
      <c r="E12" s="73"/>
      <c r="F12" s="73"/>
      <c r="G12" s="65"/>
    </row>
    <row r="13" spans="1:7" ht="17.25" x14ac:dyDescent="0.25">
      <c r="A13" s="71" t="s">
        <v>39</v>
      </c>
      <c r="B13" s="78">
        <v>1289.8679057003867</v>
      </c>
      <c r="C13" s="78">
        <v>1057.7161258360168</v>
      </c>
      <c r="D13" s="78">
        <v>915.288473677566</v>
      </c>
      <c r="E13" s="78">
        <v>764.91092176607276</v>
      </c>
      <c r="F13" s="78">
        <v>3920.0188012618296</v>
      </c>
      <c r="G13" s="66"/>
    </row>
    <row r="14" spans="1:7" ht="15.75" x14ac:dyDescent="0.25">
      <c r="A14" s="70"/>
      <c r="B14" s="71"/>
      <c r="C14" s="71"/>
      <c r="D14" s="71"/>
      <c r="E14" s="71"/>
      <c r="F14" s="71"/>
    </row>
    <row r="15" spans="1:7" x14ac:dyDescent="0.25">
      <c r="A15" s="71"/>
      <c r="B15" s="71"/>
      <c r="C15" s="71"/>
      <c r="D15" s="71"/>
      <c r="E15" s="71"/>
      <c r="F15" s="71"/>
    </row>
    <row r="16" spans="1:7" ht="15.75" x14ac:dyDescent="0.25">
      <c r="A16" s="70" t="s">
        <v>108</v>
      </c>
      <c r="B16" s="71"/>
      <c r="C16" s="71"/>
      <c r="D16" s="71"/>
      <c r="E16" s="71"/>
      <c r="F16" s="71"/>
    </row>
    <row r="17" spans="1:6" x14ac:dyDescent="0.25">
      <c r="A17" s="71"/>
      <c r="B17" s="71"/>
      <c r="C17" s="71"/>
      <c r="D17" s="71"/>
      <c r="E17" s="71"/>
      <c r="F17" s="71"/>
    </row>
    <row r="18" spans="1:6" ht="18.75" x14ac:dyDescent="0.25">
      <c r="A18" s="22" t="s">
        <v>84</v>
      </c>
      <c r="B18" s="24"/>
      <c r="C18" s="24"/>
      <c r="D18" s="24"/>
      <c r="E18" s="24"/>
      <c r="F18" s="25"/>
    </row>
    <row r="19" spans="1:6" ht="31.5" x14ac:dyDescent="0.25">
      <c r="A19" s="26" t="s">
        <v>80</v>
      </c>
      <c r="B19" s="28" t="s">
        <v>81</v>
      </c>
      <c r="C19" s="27" t="s">
        <v>23</v>
      </c>
      <c r="D19" s="29" t="s">
        <v>82</v>
      </c>
      <c r="E19" s="29" t="s">
        <v>90</v>
      </c>
      <c r="F19" s="30" t="s">
        <v>101</v>
      </c>
    </row>
    <row r="20" spans="1:6" ht="31.5" x14ac:dyDescent="0.25">
      <c r="A20" s="31">
        <v>39214</v>
      </c>
      <c r="B20" s="67" t="s">
        <v>85</v>
      </c>
      <c r="C20" s="32">
        <v>7254</v>
      </c>
      <c r="D20" s="62">
        <v>8500000</v>
      </c>
      <c r="E20" s="62">
        <v>8500000</v>
      </c>
      <c r="F20" s="54">
        <f>D20-E20</f>
        <v>0</v>
      </c>
    </row>
    <row r="21" spans="1:6" ht="15.75" x14ac:dyDescent="0.25">
      <c r="A21" s="31">
        <v>37289</v>
      </c>
      <c r="B21" s="68" t="s">
        <v>83</v>
      </c>
      <c r="C21" s="33">
        <v>7090</v>
      </c>
      <c r="D21" s="63">
        <v>2500000</v>
      </c>
      <c r="E21" s="63">
        <v>2300000</v>
      </c>
      <c r="F21" s="54">
        <f>+D21-E21</f>
        <v>200000</v>
      </c>
    </row>
    <row r="22" spans="1:6" ht="31.5" x14ac:dyDescent="0.25">
      <c r="A22" s="31">
        <v>37289</v>
      </c>
      <c r="B22" s="68" t="s">
        <v>86</v>
      </c>
      <c r="C22" s="33">
        <f>+C21</f>
        <v>7090</v>
      </c>
      <c r="D22" s="63">
        <v>5000000</v>
      </c>
      <c r="E22" s="63">
        <v>5000000</v>
      </c>
      <c r="F22" s="54">
        <f>D22-E22</f>
        <v>0</v>
      </c>
    </row>
    <row r="23" spans="1:6" ht="15.75" x14ac:dyDescent="0.25">
      <c r="A23" s="34">
        <v>45237</v>
      </c>
      <c r="B23" s="69" t="s">
        <v>87</v>
      </c>
      <c r="C23" s="36">
        <v>7925</v>
      </c>
      <c r="D23" s="60">
        <v>15855000</v>
      </c>
      <c r="E23" s="60">
        <v>12885000</v>
      </c>
      <c r="F23" s="55">
        <f t="shared" ref="F23:F24" si="0">D23-E23</f>
        <v>2970000</v>
      </c>
    </row>
    <row r="24" spans="1:6" ht="15.75" x14ac:dyDescent="0.25">
      <c r="A24" s="34">
        <v>45237</v>
      </c>
      <c r="B24" s="69" t="s">
        <v>88</v>
      </c>
      <c r="C24" s="36">
        <v>7925</v>
      </c>
      <c r="D24" s="60">
        <v>18045000</v>
      </c>
      <c r="E24" s="60">
        <v>12860000</v>
      </c>
      <c r="F24" s="55">
        <f t="shared" si="0"/>
        <v>5185000</v>
      </c>
    </row>
    <row r="25" spans="1:6" ht="9" customHeight="1" x14ac:dyDescent="0.25">
      <c r="A25" s="37"/>
      <c r="B25" s="35"/>
      <c r="C25" s="38"/>
      <c r="D25" s="64"/>
      <c r="E25" s="64"/>
      <c r="F25" s="56"/>
    </row>
    <row r="26" spans="1:6" ht="15.75" x14ac:dyDescent="0.25">
      <c r="A26" s="39"/>
      <c r="B26" s="40"/>
      <c r="C26" s="41"/>
      <c r="D26" s="41" t="s">
        <v>89</v>
      </c>
      <c r="E26" s="42"/>
      <c r="F26" s="57">
        <f>SUMIF(A20:A25, "&gt;"&amp;DATE(1999, 12, 31), F20:F25)</f>
        <v>8355000</v>
      </c>
    </row>
    <row r="27" spans="1:6" x14ac:dyDescent="0.25">
      <c r="A27" s="71"/>
      <c r="B27" s="71"/>
      <c r="C27" s="71"/>
      <c r="D27" s="71"/>
      <c r="E27" s="71"/>
      <c r="F27" s="71"/>
    </row>
    <row r="28" spans="1:6" x14ac:dyDescent="0.25">
      <c r="A28" s="71"/>
      <c r="B28" s="71"/>
      <c r="C28" s="71"/>
      <c r="D28" s="71"/>
      <c r="E28" s="71"/>
      <c r="F28" s="71"/>
    </row>
    <row r="29" spans="1:6" x14ac:dyDescent="0.25">
      <c r="A29" s="71"/>
      <c r="B29" s="71"/>
      <c r="C29" s="71"/>
      <c r="D29" s="71"/>
      <c r="E29" s="71"/>
      <c r="F29" s="71"/>
    </row>
    <row r="30" spans="1:6" ht="18.75" x14ac:dyDescent="0.25">
      <c r="A30" s="22" t="s">
        <v>99</v>
      </c>
      <c r="B30" s="51"/>
      <c r="C30" s="23"/>
      <c r="D30" s="24"/>
      <c r="E30" s="25"/>
      <c r="F30" s="71"/>
    </row>
    <row r="31" spans="1:6" ht="47.25" x14ac:dyDescent="0.25">
      <c r="A31" s="43" t="s">
        <v>100</v>
      </c>
      <c r="B31" s="28"/>
      <c r="C31" s="27" t="s">
        <v>91</v>
      </c>
      <c r="D31" s="27" t="s">
        <v>92</v>
      </c>
      <c r="E31" s="30" t="s">
        <v>93</v>
      </c>
      <c r="F31" s="71"/>
    </row>
    <row r="32" spans="1:6" ht="15.75" x14ac:dyDescent="0.25">
      <c r="A32" s="44" t="s">
        <v>94</v>
      </c>
      <c r="B32" s="52"/>
      <c r="C32" s="45">
        <v>2007</v>
      </c>
      <c r="D32" s="58">
        <v>7015000</v>
      </c>
      <c r="E32" s="59">
        <v>1127825</v>
      </c>
      <c r="F32" s="71"/>
    </row>
    <row r="33" spans="1:6" ht="15.75" x14ac:dyDescent="0.25">
      <c r="A33" s="46" t="s">
        <v>95</v>
      </c>
      <c r="B33" s="35"/>
      <c r="C33" s="47" t="s">
        <v>96</v>
      </c>
      <c r="D33" s="60">
        <v>8840000</v>
      </c>
      <c r="E33" s="55">
        <v>1046543</v>
      </c>
      <c r="F33" s="71"/>
    </row>
    <row r="34" spans="1:6" ht="15.75" x14ac:dyDescent="0.25">
      <c r="A34" s="46" t="s">
        <v>97</v>
      </c>
      <c r="B34" s="35"/>
      <c r="C34" s="48">
        <v>2015</v>
      </c>
      <c r="D34" s="60">
        <v>5785000</v>
      </c>
      <c r="E34" s="55">
        <v>375492</v>
      </c>
      <c r="F34" s="71"/>
    </row>
    <row r="35" spans="1:6" ht="15.75" x14ac:dyDescent="0.25">
      <c r="A35" s="49" t="s">
        <v>98</v>
      </c>
      <c r="B35" s="53"/>
      <c r="C35" s="50"/>
      <c r="D35" s="61">
        <f>SUM(D32:D34)</f>
        <v>21640000</v>
      </c>
      <c r="E35" s="57">
        <f>SUM(E32:E34)</f>
        <v>2549860</v>
      </c>
      <c r="F35" s="71"/>
    </row>
    <row r="36" spans="1:6" x14ac:dyDescent="0.25">
      <c r="A36" s="71"/>
      <c r="B36" s="71"/>
      <c r="C36" s="71"/>
      <c r="D36" s="71"/>
      <c r="E36" s="71"/>
      <c r="F36" s="7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CF0AE-ED28-4512-A0BA-842AD46A21BF}">
  <dimension ref="A1:O19"/>
  <sheetViews>
    <sheetView workbookViewId="0">
      <selection activeCell="R30" sqref="R30"/>
    </sheetView>
  </sheetViews>
  <sheetFormatPr defaultRowHeight="15" x14ac:dyDescent="0.25"/>
  <cols>
    <col min="1" max="1" width="27.140625" customWidth="1"/>
    <col min="2" max="2" width="14.5703125" hidden="1" customWidth="1"/>
    <col min="3" max="10" width="15.5703125" hidden="1" customWidth="1"/>
    <col min="11" max="11" width="15.5703125" customWidth="1"/>
    <col min="12" max="13" width="14.28515625" bestFit="1" customWidth="1"/>
    <col min="14" max="14" width="14.7109375" customWidth="1"/>
    <col min="15" max="15" width="13.7109375" customWidth="1"/>
  </cols>
  <sheetData>
    <row r="1" spans="1:15" x14ac:dyDescent="0.25">
      <c r="A1" t="s">
        <v>29</v>
      </c>
    </row>
    <row r="2" spans="1:15" x14ac:dyDescent="0.25">
      <c r="B2">
        <v>2011</v>
      </c>
      <c r="C2">
        <v>2012</v>
      </c>
      <c r="D2">
        <v>2013</v>
      </c>
      <c r="E2">
        <v>2014</v>
      </c>
      <c r="F2" s="10">
        <v>2015</v>
      </c>
      <c r="G2" s="10">
        <v>2016</v>
      </c>
      <c r="H2" s="10">
        <v>2017</v>
      </c>
      <c r="I2" s="10">
        <v>2018</v>
      </c>
      <c r="J2" s="10">
        <v>2019</v>
      </c>
      <c r="K2" s="10">
        <v>2020</v>
      </c>
      <c r="L2" s="10">
        <v>2021</v>
      </c>
      <c r="M2" s="10">
        <v>2022</v>
      </c>
      <c r="N2" s="10">
        <v>2023</v>
      </c>
      <c r="O2" s="10">
        <v>2024</v>
      </c>
    </row>
    <row r="3" spans="1:15" x14ac:dyDescent="0.25">
      <c r="A3" t="s">
        <v>34</v>
      </c>
      <c r="B3" s="2">
        <v>15280000</v>
      </c>
      <c r="C3" s="2">
        <v>18900000</v>
      </c>
      <c r="D3" s="2">
        <v>17770000</v>
      </c>
      <c r="E3" s="2">
        <v>16570000</v>
      </c>
      <c r="F3" s="2">
        <v>15830000</v>
      </c>
      <c r="G3" s="2">
        <v>14440000</v>
      </c>
      <c r="H3" s="2">
        <v>13320000</v>
      </c>
      <c r="I3" s="2">
        <v>12175000</v>
      </c>
      <c r="J3" s="2">
        <v>10995000</v>
      </c>
      <c r="K3" s="2">
        <v>9785000</v>
      </c>
      <c r="L3" s="2">
        <v>8540000</v>
      </c>
      <c r="M3" s="2">
        <v>7250000</v>
      </c>
      <c r="N3" s="2">
        <v>5925000</v>
      </c>
      <c r="O3" s="2">
        <v>29195000</v>
      </c>
    </row>
    <row r="4" spans="1:15" x14ac:dyDescent="0.25">
      <c r="A4" t="s">
        <v>35</v>
      </c>
      <c r="B4" s="2">
        <v>5525000</v>
      </c>
      <c r="C4" s="2">
        <v>880000</v>
      </c>
      <c r="D4" s="2">
        <v>605000</v>
      </c>
      <c r="E4" s="2">
        <v>310000</v>
      </c>
      <c r="F4" s="2">
        <v>8000000</v>
      </c>
      <c r="G4" s="2">
        <v>7320000</v>
      </c>
      <c r="H4" s="2">
        <v>6565000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5" x14ac:dyDescent="0.25">
      <c r="A5" t="s">
        <v>36</v>
      </c>
      <c r="B5" s="2">
        <v>305666</v>
      </c>
      <c r="C5" s="2">
        <v>295511</v>
      </c>
      <c r="D5" s="2">
        <v>777534</v>
      </c>
      <c r="E5" s="2">
        <v>396073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5" x14ac:dyDescent="0.25">
      <c r="A6" t="s">
        <v>37</v>
      </c>
      <c r="B6" s="2">
        <v>225171</v>
      </c>
      <c r="C6" s="2">
        <v>634591</v>
      </c>
      <c r="D6" s="2">
        <v>586559</v>
      </c>
      <c r="E6" s="2">
        <v>538527</v>
      </c>
      <c r="F6" s="2">
        <v>490495</v>
      </c>
      <c r="G6" s="2">
        <v>925134</v>
      </c>
      <c r="H6" s="2">
        <v>830728</v>
      </c>
      <c r="I6" s="2">
        <v>736321</v>
      </c>
      <c r="J6" s="2">
        <v>646096</v>
      </c>
      <c r="K6" s="2">
        <v>555871</v>
      </c>
      <c r="L6" s="2">
        <v>0</v>
      </c>
      <c r="M6" s="2">
        <v>0</v>
      </c>
      <c r="N6" s="2">
        <v>0</v>
      </c>
      <c r="O6" s="2">
        <v>1871149</v>
      </c>
    </row>
    <row r="7" spans="1:15" x14ac:dyDescent="0.25">
      <c r="A7" t="s">
        <v>38</v>
      </c>
      <c r="B7" s="2">
        <f>SUM(B3:B6)</f>
        <v>21335837</v>
      </c>
      <c r="C7" s="2">
        <f>SUM(C3:C6)</f>
        <v>20710102</v>
      </c>
      <c r="D7" s="2">
        <f t="shared" ref="D7:M7" si="0">SUM(D3:D6)</f>
        <v>19739093</v>
      </c>
      <c r="E7" s="2">
        <f t="shared" si="0"/>
        <v>17814600</v>
      </c>
      <c r="F7" s="2">
        <f t="shared" si="0"/>
        <v>24320495</v>
      </c>
      <c r="G7" s="2">
        <f t="shared" si="0"/>
        <v>22685134</v>
      </c>
      <c r="H7" s="2">
        <f t="shared" si="0"/>
        <v>20715728</v>
      </c>
      <c r="I7" s="2">
        <f t="shared" si="0"/>
        <v>12911321</v>
      </c>
      <c r="J7" s="2">
        <f t="shared" si="0"/>
        <v>11641096</v>
      </c>
      <c r="K7" s="2">
        <f t="shared" si="0"/>
        <v>10340871</v>
      </c>
      <c r="L7" s="2">
        <f t="shared" si="0"/>
        <v>8540000</v>
      </c>
      <c r="M7" s="2">
        <f t="shared" si="0"/>
        <v>7250000</v>
      </c>
      <c r="N7" s="2">
        <f t="shared" ref="N7:O7" si="1">SUM(N3:N6)</f>
        <v>5925000</v>
      </c>
      <c r="O7" s="2">
        <f t="shared" si="1"/>
        <v>31066149</v>
      </c>
    </row>
    <row r="8" spans="1:15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5" x14ac:dyDescent="0.25">
      <c r="A9" t="s">
        <v>23</v>
      </c>
      <c r="B9" s="4">
        <v>7700</v>
      </c>
      <c r="C9" s="4">
        <v>7785</v>
      </c>
      <c r="D9" s="4">
        <v>7862</v>
      </c>
      <c r="E9" s="4">
        <v>7901</v>
      </c>
      <c r="F9" s="4">
        <v>7898</v>
      </c>
      <c r="G9" s="4">
        <v>7928</v>
      </c>
      <c r="H9" s="4">
        <v>7929</v>
      </c>
      <c r="I9" s="4">
        <v>7970</v>
      </c>
      <c r="J9" s="4">
        <v>7992</v>
      </c>
      <c r="K9" s="4">
        <v>8017</v>
      </c>
      <c r="L9" s="4">
        <v>8074</v>
      </c>
      <c r="M9" s="4">
        <v>7921</v>
      </c>
      <c r="N9" s="4">
        <v>7746</v>
      </c>
      <c r="O9" s="4">
        <v>7925</v>
      </c>
    </row>
    <row r="10" spans="1:15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5" x14ac:dyDescent="0.25">
      <c r="A11" t="s">
        <v>40</v>
      </c>
      <c r="B11" s="6">
        <v>0.03</v>
      </c>
      <c r="C11" s="6">
        <v>1.7000000000000001E-2</v>
      </c>
      <c r="D11" s="6">
        <v>1.4999999999999999E-2</v>
      </c>
      <c r="E11" s="6">
        <v>8.0000000000000002E-3</v>
      </c>
      <c r="F11" s="6">
        <v>7.0000000000000001E-3</v>
      </c>
      <c r="G11" s="6">
        <v>2.1000000000000001E-2</v>
      </c>
      <c r="H11" s="6">
        <v>2.1000000000000001E-2</v>
      </c>
      <c r="I11" s="6">
        <v>1.9E-2</v>
      </c>
      <c r="J11" s="6">
        <v>2.3E-2</v>
      </c>
      <c r="K11" s="6">
        <v>1.4E-2</v>
      </c>
      <c r="L11" s="6">
        <v>7.0000000000000007E-2</v>
      </c>
      <c r="M11" s="7">
        <v>6.5000000000000002E-2</v>
      </c>
      <c r="N11" s="7">
        <v>3.4000000000000002E-2</v>
      </c>
      <c r="O11" s="6">
        <v>2.9000000000000001E-2</v>
      </c>
    </row>
    <row r="12" spans="1:1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t="s">
        <v>39</v>
      </c>
      <c r="B13" s="2">
        <f>B7/B9</f>
        <v>2770.8879220779222</v>
      </c>
      <c r="C13" s="2">
        <f t="shared" ref="C13:M13" si="2">C7/C9</f>
        <v>2660.2571612074503</v>
      </c>
      <c r="D13" s="2">
        <f t="shared" si="2"/>
        <v>2510.6961332994151</v>
      </c>
      <c r="E13" s="2">
        <f t="shared" si="2"/>
        <v>2254.7272497152258</v>
      </c>
      <c r="F13" s="2">
        <f t="shared" si="2"/>
        <v>3079.3232463914915</v>
      </c>
      <c r="G13" s="2">
        <f t="shared" si="2"/>
        <v>2861.3942986881939</v>
      </c>
      <c r="H13" s="2">
        <f t="shared" si="2"/>
        <v>2612.6532980199268</v>
      </c>
      <c r="I13" s="2">
        <f t="shared" si="2"/>
        <v>1619.9900878293602</v>
      </c>
      <c r="J13" s="2">
        <f t="shared" si="2"/>
        <v>1456.5935935935936</v>
      </c>
      <c r="K13" s="2">
        <f t="shared" si="2"/>
        <v>1289.8679057003867</v>
      </c>
      <c r="L13" s="2">
        <f t="shared" si="2"/>
        <v>1057.7161258360168</v>
      </c>
      <c r="M13" s="2">
        <f t="shared" si="2"/>
        <v>915.288473677566</v>
      </c>
      <c r="N13" s="2">
        <f t="shared" ref="N13:O13" si="3">N7/N9</f>
        <v>764.91092176607276</v>
      </c>
      <c r="O13" s="2">
        <f t="shared" si="3"/>
        <v>3920.0188012618296</v>
      </c>
    </row>
    <row r="14" spans="1:1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t="s">
        <v>42</v>
      </c>
      <c r="B15" s="2">
        <f>(SUM(B11:$N11)*B13)+B13</f>
        <v>3724.0733672727274</v>
      </c>
      <c r="C15" s="2">
        <f>(SUM(B11:$N11)*C13)+C13</f>
        <v>3575.3856246628134</v>
      </c>
      <c r="D15" s="2">
        <f>(SUM(B11:N11)*D13)+D13</f>
        <v>3374.375603154414</v>
      </c>
      <c r="E15" s="2">
        <f>(SUM(B11:$N11)*E13)+E13</f>
        <v>3030.3534236172636</v>
      </c>
      <c r="F15" s="2">
        <v>4083.92</v>
      </c>
      <c r="G15" s="2">
        <v>3740.02</v>
      </c>
      <c r="H15" s="2">
        <v>3341.22</v>
      </c>
      <c r="I15" s="2">
        <v>2025.36</v>
      </c>
      <c r="J15" s="2">
        <v>1790.93</v>
      </c>
      <c r="K15" s="2">
        <v>1564.2</v>
      </c>
      <c r="L15" s="2">
        <v>1217.27</v>
      </c>
      <c r="M15" s="2">
        <v>972.95</v>
      </c>
      <c r="N15" s="2">
        <v>784.43</v>
      </c>
      <c r="O15" s="2">
        <v>3923.78</v>
      </c>
    </row>
    <row r="16" spans="1:15" x14ac:dyDescent="0.25">
      <c r="A16" t="s">
        <v>76</v>
      </c>
    </row>
    <row r="17" spans="1:1" x14ac:dyDescent="0.25">
      <c r="A17" s="14"/>
    </row>
    <row r="18" spans="1:1" x14ac:dyDescent="0.25">
      <c r="A18" t="s">
        <v>30</v>
      </c>
    </row>
    <row r="19" spans="1:1" x14ac:dyDescent="0.25">
      <c r="A19" t="s">
        <v>41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E44-2111-470E-82D2-58EE2F60E135}">
  <dimension ref="A1:O10000"/>
  <sheetViews>
    <sheetView workbookViewId="0">
      <pane ySplit="12" topLeftCell="A13" activePane="bottomLeft" state="frozen"/>
      <selection pane="bottomLeft" activeCell="J33" sqref="J33"/>
    </sheetView>
  </sheetViews>
  <sheetFormatPr defaultRowHeight="15" x14ac:dyDescent="0.25"/>
  <cols>
    <col min="1" max="1" width="20" style="15" customWidth="1"/>
    <col min="2" max="2" width="8" style="15" customWidth="1"/>
    <col min="3" max="16384" width="9.140625" style="15"/>
  </cols>
  <sheetData>
    <row r="1" spans="1:15" ht="15.75" x14ac:dyDescent="0.25">
      <c r="A1" s="84" t="s">
        <v>75</v>
      </c>
      <c r="B1" s="85"/>
      <c r="C1" s="85"/>
      <c r="D1" s="85"/>
      <c r="E1" s="85"/>
      <c r="F1" s="85"/>
    </row>
    <row r="2" spans="1:15" ht="15.75" x14ac:dyDescent="0.25">
      <c r="A2" s="84" t="s">
        <v>74</v>
      </c>
      <c r="B2" s="85"/>
      <c r="C2" s="85"/>
      <c r="D2" s="85"/>
      <c r="E2" s="85"/>
      <c r="F2" s="85"/>
    </row>
    <row r="3" spans="1:15" x14ac:dyDescent="0.25">
      <c r="A3" s="85"/>
      <c r="B3" s="85"/>
      <c r="C3" s="85"/>
      <c r="D3" s="85"/>
      <c r="E3" s="85"/>
      <c r="F3" s="85"/>
    </row>
    <row r="4" spans="1:15" x14ac:dyDescent="0.25">
      <c r="A4" s="19" t="s">
        <v>73</v>
      </c>
      <c r="B4" s="86" t="s">
        <v>72</v>
      </c>
      <c r="C4" s="85"/>
      <c r="D4" s="85"/>
      <c r="E4" s="85"/>
      <c r="F4" s="85"/>
    </row>
    <row r="5" spans="1:15" x14ac:dyDescent="0.25">
      <c r="A5" s="87" t="s">
        <v>71</v>
      </c>
      <c r="B5" s="85"/>
      <c r="C5" s="85"/>
      <c r="D5" s="85"/>
      <c r="E5" s="85"/>
      <c r="F5" s="85"/>
    </row>
    <row r="6" spans="1:15" x14ac:dyDescent="0.25">
      <c r="A6" s="19" t="s">
        <v>70</v>
      </c>
      <c r="B6" s="86" t="s">
        <v>69</v>
      </c>
      <c r="C6" s="85"/>
      <c r="D6" s="85"/>
      <c r="E6" s="85"/>
      <c r="F6" s="85"/>
    </row>
    <row r="7" spans="1:15" x14ac:dyDescent="0.25">
      <c r="A7" s="19" t="s">
        <v>68</v>
      </c>
      <c r="B7" s="86" t="s">
        <v>67</v>
      </c>
      <c r="C7" s="85"/>
      <c r="D7" s="85"/>
      <c r="E7" s="85"/>
      <c r="F7" s="85"/>
    </row>
    <row r="8" spans="1:15" x14ac:dyDescent="0.25">
      <c r="A8" s="19" t="s">
        <v>66</v>
      </c>
      <c r="B8" s="86" t="s">
        <v>65</v>
      </c>
      <c r="C8" s="85"/>
      <c r="D8" s="85"/>
      <c r="E8" s="85"/>
      <c r="F8" s="85"/>
    </row>
    <row r="9" spans="1:15" x14ac:dyDescent="0.25">
      <c r="A9" s="19" t="s">
        <v>64</v>
      </c>
      <c r="B9" s="86" t="s">
        <v>63</v>
      </c>
      <c r="C9" s="85"/>
      <c r="D9" s="85"/>
      <c r="E9" s="85"/>
      <c r="F9" s="85"/>
    </row>
    <row r="10" spans="1:15" x14ac:dyDescent="0.25">
      <c r="A10" s="19" t="s">
        <v>62</v>
      </c>
      <c r="B10" s="88" t="s">
        <v>61</v>
      </c>
      <c r="C10" s="85"/>
      <c r="D10" s="85"/>
      <c r="E10" s="85"/>
      <c r="F10" s="85"/>
    </row>
    <row r="12" spans="1:15" ht="15.75" thickBot="1" x14ac:dyDescent="0.3">
      <c r="A12" s="18" t="s">
        <v>60</v>
      </c>
      <c r="B12" s="18" t="s">
        <v>59</v>
      </c>
      <c r="C12" s="18" t="s">
        <v>58</v>
      </c>
      <c r="D12" s="18" t="s">
        <v>57</v>
      </c>
      <c r="E12" s="18" t="s">
        <v>56</v>
      </c>
      <c r="F12" s="18" t="s">
        <v>55</v>
      </c>
      <c r="G12" s="18" t="s">
        <v>54</v>
      </c>
      <c r="H12" s="18" t="s">
        <v>53</v>
      </c>
      <c r="I12" s="18" t="s">
        <v>52</v>
      </c>
      <c r="J12" s="18" t="s">
        <v>51</v>
      </c>
      <c r="K12" s="18" t="s">
        <v>50</v>
      </c>
      <c r="L12" s="18" t="s">
        <v>49</v>
      </c>
      <c r="M12" s="18" t="s">
        <v>48</v>
      </c>
      <c r="N12" s="18" t="s">
        <v>47</v>
      </c>
      <c r="O12" s="18" t="s">
        <v>46</v>
      </c>
    </row>
    <row r="13" spans="1:15" ht="15.75" thickTop="1" x14ac:dyDescent="0.25">
      <c r="A13" s="17">
        <v>2014</v>
      </c>
      <c r="B13" s="16">
        <v>1.6</v>
      </c>
      <c r="C13" s="16">
        <v>1.1000000000000001</v>
      </c>
      <c r="D13" s="16">
        <v>1.5</v>
      </c>
      <c r="E13" s="16">
        <v>2</v>
      </c>
      <c r="F13" s="16">
        <v>2.1</v>
      </c>
      <c r="G13" s="16">
        <v>2.1</v>
      </c>
      <c r="H13" s="16">
        <v>2</v>
      </c>
      <c r="I13" s="16">
        <v>1.7</v>
      </c>
      <c r="J13" s="16">
        <v>1.7</v>
      </c>
      <c r="K13" s="16">
        <v>1.7</v>
      </c>
      <c r="L13" s="16">
        <v>1.3</v>
      </c>
      <c r="M13" s="16">
        <v>0.8</v>
      </c>
      <c r="N13" s="16">
        <v>1.7</v>
      </c>
      <c r="O13" s="16">
        <v>1.5</v>
      </c>
    </row>
    <row r="14" spans="1:15" x14ac:dyDescent="0.25">
      <c r="A14" s="17">
        <v>2015</v>
      </c>
      <c r="B14" s="16">
        <v>-0.1</v>
      </c>
      <c r="C14" s="16">
        <v>0</v>
      </c>
      <c r="D14" s="16">
        <v>-0.1</v>
      </c>
      <c r="E14" s="16">
        <v>-0.2</v>
      </c>
      <c r="F14" s="16">
        <v>0</v>
      </c>
      <c r="G14" s="16">
        <v>0.1</v>
      </c>
      <c r="H14" s="16">
        <v>0.2</v>
      </c>
      <c r="I14" s="16">
        <v>0.2</v>
      </c>
      <c r="J14" s="16">
        <v>0</v>
      </c>
      <c r="K14" s="16">
        <v>0.2</v>
      </c>
      <c r="L14" s="16">
        <v>0.5</v>
      </c>
      <c r="M14" s="20">
        <v>0.7</v>
      </c>
      <c r="N14" s="16">
        <v>-0.1</v>
      </c>
      <c r="O14" s="16">
        <v>0.3</v>
      </c>
    </row>
    <row r="15" spans="1:15" x14ac:dyDescent="0.25">
      <c r="A15" s="17">
        <v>2016</v>
      </c>
      <c r="B15" s="16">
        <v>1.4</v>
      </c>
      <c r="C15" s="16">
        <v>1</v>
      </c>
      <c r="D15" s="16">
        <v>0.9</v>
      </c>
      <c r="E15" s="16">
        <v>1.1000000000000001</v>
      </c>
      <c r="F15" s="16">
        <v>1</v>
      </c>
      <c r="G15" s="16">
        <v>1</v>
      </c>
      <c r="H15" s="16">
        <v>0.8</v>
      </c>
      <c r="I15" s="16">
        <v>1.1000000000000001</v>
      </c>
      <c r="J15" s="16">
        <v>1.5</v>
      </c>
      <c r="K15" s="16">
        <v>1.6</v>
      </c>
      <c r="L15" s="16">
        <v>1.7</v>
      </c>
      <c r="M15" s="20">
        <v>2.1</v>
      </c>
      <c r="N15" s="16">
        <v>1.1000000000000001</v>
      </c>
      <c r="O15" s="16">
        <v>1.5</v>
      </c>
    </row>
    <row r="16" spans="1:15" x14ac:dyDescent="0.25">
      <c r="A16" s="17">
        <v>2017</v>
      </c>
      <c r="B16" s="16">
        <v>2.5</v>
      </c>
      <c r="C16" s="16">
        <v>2.7</v>
      </c>
      <c r="D16" s="16">
        <v>2.4</v>
      </c>
      <c r="E16" s="16">
        <v>2.2000000000000002</v>
      </c>
      <c r="F16" s="16">
        <v>1.9</v>
      </c>
      <c r="G16" s="16">
        <v>1.6</v>
      </c>
      <c r="H16" s="16">
        <v>1.7</v>
      </c>
      <c r="I16" s="16">
        <v>1.9</v>
      </c>
      <c r="J16" s="16">
        <v>2.2000000000000002</v>
      </c>
      <c r="K16" s="16">
        <v>2</v>
      </c>
      <c r="L16" s="16">
        <v>2.2000000000000002</v>
      </c>
      <c r="M16" s="20">
        <v>2.1</v>
      </c>
      <c r="N16" s="16">
        <v>2.2000000000000002</v>
      </c>
      <c r="O16" s="16">
        <v>2</v>
      </c>
    </row>
    <row r="17" spans="1:15" x14ac:dyDescent="0.25">
      <c r="A17" s="17">
        <v>2018</v>
      </c>
      <c r="B17" s="16">
        <v>2.1</v>
      </c>
      <c r="C17" s="16">
        <v>2.2000000000000002</v>
      </c>
      <c r="D17" s="16">
        <v>2.4</v>
      </c>
      <c r="E17" s="16">
        <v>2.5</v>
      </c>
      <c r="F17" s="16">
        <v>2.8</v>
      </c>
      <c r="G17" s="16">
        <v>2.9</v>
      </c>
      <c r="H17" s="16">
        <v>2.9</v>
      </c>
      <c r="I17" s="16">
        <v>2.7</v>
      </c>
      <c r="J17" s="16">
        <v>2.2999999999999998</v>
      </c>
      <c r="K17" s="16">
        <v>2.5</v>
      </c>
      <c r="L17" s="16">
        <v>2.2000000000000002</v>
      </c>
      <c r="M17" s="20">
        <v>1.9</v>
      </c>
      <c r="N17" s="16">
        <v>2.5</v>
      </c>
      <c r="O17" s="16">
        <v>2.4</v>
      </c>
    </row>
    <row r="18" spans="1:15" x14ac:dyDescent="0.25">
      <c r="A18" s="17">
        <v>2019</v>
      </c>
      <c r="B18" s="16">
        <v>1.6</v>
      </c>
      <c r="C18" s="16">
        <v>1.5</v>
      </c>
      <c r="D18" s="16">
        <v>1.9</v>
      </c>
      <c r="E18" s="16">
        <v>2</v>
      </c>
      <c r="F18" s="16">
        <v>1.8</v>
      </c>
      <c r="G18" s="16">
        <v>1.6</v>
      </c>
      <c r="H18" s="16">
        <v>1.8</v>
      </c>
      <c r="I18" s="16">
        <v>1.7</v>
      </c>
      <c r="J18" s="16">
        <v>1.7</v>
      </c>
      <c r="K18" s="16">
        <v>1.8</v>
      </c>
      <c r="L18" s="16">
        <v>2.1</v>
      </c>
      <c r="M18" s="20">
        <v>2.2999999999999998</v>
      </c>
      <c r="N18" s="16">
        <v>1.7</v>
      </c>
      <c r="O18" s="16">
        <v>1.9</v>
      </c>
    </row>
    <row r="19" spans="1:15" x14ac:dyDescent="0.25">
      <c r="A19" s="17">
        <v>2020</v>
      </c>
      <c r="B19" s="16">
        <v>2.5</v>
      </c>
      <c r="C19" s="16">
        <v>2.2999999999999998</v>
      </c>
      <c r="D19" s="16">
        <v>1.5</v>
      </c>
      <c r="E19" s="16">
        <v>0.3</v>
      </c>
      <c r="F19" s="16">
        <v>0.1</v>
      </c>
      <c r="G19" s="16">
        <v>0.6</v>
      </c>
      <c r="H19" s="16">
        <v>1</v>
      </c>
      <c r="I19" s="16">
        <v>1.3</v>
      </c>
      <c r="J19" s="16">
        <v>1.4</v>
      </c>
      <c r="K19" s="16">
        <v>1.2</v>
      </c>
      <c r="L19" s="16">
        <v>1.2</v>
      </c>
      <c r="M19" s="20">
        <v>1.4</v>
      </c>
      <c r="N19" s="16">
        <v>1.2</v>
      </c>
      <c r="O19" s="16">
        <v>1.2</v>
      </c>
    </row>
    <row r="20" spans="1:15" x14ac:dyDescent="0.25">
      <c r="A20" s="17">
        <v>2021</v>
      </c>
      <c r="B20" s="16">
        <v>1.4</v>
      </c>
      <c r="C20" s="16">
        <v>1.7</v>
      </c>
      <c r="D20" s="16">
        <v>2.6</v>
      </c>
      <c r="E20" s="16">
        <v>4.2</v>
      </c>
      <c r="F20" s="16">
        <v>5</v>
      </c>
      <c r="G20" s="16">
        <v>5.4</v>
      </c>
      <c r="H20" s="16">
        <v>5.4</v>
      </c>
      <c r="I20" s="16">
        <v>5.3</v>
      </c>
      <c r="J20" s="16">
        <v>5.4</v>
      </c>
      <c r="K20" s="16">
        <v>6.2</v>
      </c>
      <c r="L20" s="16">
        <v>6.8</v>
      </c>
      <c r="M20" s="20">
        <v>7</v>
      </c>
      <c r="N20" s="16">
        <v>3.4</v>
      </c>
      <c r="O20" s="16">
        <v>6</v>
      </c>
    </row>
    <row r="21" spans="1:15" x14ac:dyDescent="0.25">
      <c r="A21" s="17">
        <v>2022</v>
      </c>
      <c r="B21" s="16">
        <v>7.5</v>
      </c>
      <c r="C21" s="16">
        <v>7.9</v>
      </c>
      <c r="D21" s="16">
        <v>8.5</v>
      </c>
      <c r="E21" s="16">
        <v>8.3000000000000007</v>
      </c>
      <c r="F21" s="16">
        <v>8.6</v>
      </c>
      <c r="G21" s="16">
        <v>9.1</v>
      </c>
      <c r="H21" s="16">
        <v>8.5</v>
      </c>
      <c r="I21" s="16">
        <v>8.3000000000000007</v>
      </c>
      <c r="J21" s="16">
        <v>8.1999999999999993</v>
      </c>
      <c r="K21" s="16">
        <v>7.7</v>
      </c>
      <c r="L21" s="16">
        <v>7.1</v>
      </c>
      <c r="M21" s="20">
        <v>6.5</v>
      </c>
      <c r="N21" s="16">
        <v>8.3000000000000007</v>
      </c>
      <c r="O21" s="16">
        <v>7.7</v>
      </c>
    </row>
    <row r="22" spans="1:15" x14ac:dyDescent="0.25">
      <c r="A22" s="17">
        <v>2023</v>
      </c>
      <c r="B22" s="16">
        <v>6.4</v>
      </c>
      <c r="C22" s="16">
        <v>6</v>
      </c>
      <c r="D22" s="16">
        <v>5</v>
      </c>
      <c r="E22" s="16">
        <v>4.9000000000000004</v>
      </c>
      <c r="F22" s="16">
        <v>4</v>
      </c>
      <c r="G22" s="16">
        <v>3</v>
      </c>
      <c r="H22" s="16">
        <v>3.2</v>
      </c>
      <c r="I22" s="16">
        <v>3.7</v>
      </c>
      <c r="J22" s="16">
        <v>3.7</v>
      </c>
      <c r="K22" s="16">
        <v>3.2</v>
      </c>
      <c r="L22" s="16">
        <v>3.1</v>
      </c>
      <c r="M22" s="20">
        <v>3.4</v>
      </c>
      <c r="N22" s="16">
        <v>4.9000000000000004</v>
      </c>
      <c r="O22" s="16">
        <v>3.4</v>
      </c>
    </row>
    <row r="23" spans="1:15" x14ac:dyDescent="0.25">
      <c r="A23" s="17">
        <v>2024</v>
      </c>
      <c r="B23" s="16">
        <v>3.1</v>
      </c>
      <c r="C23" s="16">
        <v>3.2</v>
      </c>
      <c r="D23" s="16">
        <v>3.5</v>
      </c>
      <c r="E23" s="16">
        <v>3.4</v>
      </c>
      <c r="F23" s="16">
        <v>3.3</v>
      </c>
      <c r="G23" s="16">
        <v>3</v>
      </c>
      <c r="H23" s="16">
        <v>2.9</v>
      </c>
      <c r="I23" s="16">
        <v>2.5</v>
      </c>
      <c r="J23" s="16">
        <v>2.4</v>
      </c>
      <c r="K23" s="16">
        <v>2.6</v>
      </c>
      <c r="L23" s="16">
        <v>2.7</v>
      </c>
      <c r="M23" s="20">
        <v>2.9</v>
      </c>
      <c r="N23" s="16">
        <v>3.2</v>
      </c>
      <c r="O23" s="16">
        <v>2.7</v>
      </c>
    </row>
    <row r="24" spans="1:15" x14ac:dyDescent="0.25">
      <c r="A24" s="17">
        <v>2025</v>
      </c>
      <c r="B24" s="16">
        <v>3</v>
      </c>
      <c r="C24" s="16">
        <v>2.8</v>
      </c>
    </row>
    <row r="10000" s="15" customFormat="1" x14ac:dyDescent="0.25"/>
  </sheetData>
  <mergeCells count="10"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March 27, 2025 (04:11:00 PM)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6ad00911-b363-4f6d-8dc1-9063d31cdeab" ContentTypeId="0x0101008AB96A305B4D034E9649CC2A4AAD7FB709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ance" ma:contentTypeID="0x0101008AB96A305B4D034E9649CC2A4AAD7FB70900126AC5E5293839449C9D987FE82EA1C2" ma:contentTypeVersion="7" ma:contentTypeDescription="" ma:contentTypeScope="" ma:versionID="9c9379e82044576f25947f5a814044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86a22618f59503f54352398de6d26a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13B0A0-0800-4C65-8EF8-C9C2EA44154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E8323F2-9FE9-4AFA-82BA-48F262295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9EE660-EA93-4359-88B7-C13458503B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7D24BB64-5CDC-4C0D-BC9B-289C33F75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Governmental Funds</vt:lpstr>
      <vt:lpstr>Tax Rate</vt:lpstr>
      <vt:lpstr>Debt Info Summ</vt:lpstr>
      <vt:lpstr>Outstanding Tax Supported Debt</vt:lpstr>
      <vt:lpstr>BLS Data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Bleess</dc:creator>
  <cp:lastModifiedBy>Jennifer Brown</cp:lastModifiedBy>
  <dcterms:created xsi:type="dcterms:W3CDTF">2021-03-29T14:56:07Z</dcterms:created>
  <dcterms:modified xsi:type="dcterms:W3CDTF">2025-03-31T17:07:59Z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0x0101008AB96A305B4D034E9649CC2A4AAD7FB70900126AC5E5293839449C9D987FE82EA1C2</vt:lpwstr>
  </property>
</Properties>
</file>